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tabRatio="796" activeTab="7"/>
  </bookViews>
  <sheets>
    <sheet name="BS" sheetId="2" r:id="rId1"/>
    <sheet name="P&amp;R" sheetId="7" r:id="rId2"/>
    <sheet name="I &amp; E" sheetId="11" r:id="rId3"/>
    <sheet name="Schedule 1" sheetId="13" r:id="rId4"/>
    <sheet name="Schedule 2" sheetId="15" r:id="rId5"/>
    <sheet name="Schedule 3-5-7-8" sheetId="14" r:id="rId6"/>
    <sheet name="Fixed Assets -5" sheetId="4" r:id="rId7"/>
    <sheet name="Schedule 9-19-4" sheetId="9" r:id="rId8"/>
    <sheet name="Sub Schedules" sheetId="17" r:id="rId9"/>
  </sheets>
  <calcPr calcId="144525"/>
</workbook>
</file>

<file path=xl/calcChain.xml><?xml version="1.0" encoding="utf-8"?>
<calcChain xmlns="http://schemas.openxmlformats.org/spreadsheetml/2006/main">
  <c r="K181" i="4"/>
  <c r="L181" s="1"/>
  <c r="K183"/>
  <c r="J181"/>
  <c r="J182"/>
  <c r="K182" s="1"/>
  <c r="J183"/>
  <c r="J180"/>
  <c r="K180" s="1"/>
  <c r="L180" s="1"/>
  <c r="J179"/>
  <c r="K179" s="1"/>
  <c r="L179" s="1"/>
  <c r="H178"/>
  <c r="J178" s="1"/>
  <c r="K178" s="1"/>
  <c r="L178" s="1"/>
  <c r="H179"/>
  <c r="H180"/>
  <c r="H181"/>
  <c r="H182"/>
  <c r="L182" s="1"/>
  <c r="H183"/>
  <c r="E209"/>
  <c r="F209"/>
  <c r="G209"/>
  <c r="H209" s="1"/>
  <c r="H195"/>
  <c r="H196"/>
  <c r="H197"/>
  <c r="H198"/>
  <c r="H199"/>
  <c r="H200"/>
  <c r="H201"/>
  <c r="H202"/>
  <c r="H203"/>
  <c r="H204"/>
  <c r="H205"/>
  <c r="H206"/>
  <c r="H207"/>
  <c r="L183" l="1"/>
  <c r="E15" i="2"/>
  <c r="E33"/>
  <c r="I185" i="4"/>
  <c r="J126"/>
  <c r="E185"/>
  <c r="F185"/>
  <c r="G185"/>
  <c r="H185" l="1"/>
  <c r="E27" i="11"/>
  <c r="E29" s="1"/>
  <c r="E25"/>
  <c r="E15"/>
  <c r="D318" i="9"/>
  <c r="D23" i="11" s="1"/>
  <c r="J170" i="4"/>
  <c r="K170" s="1"/>
  <c r="J99"/>
  <c r="K99" s="1"/>
  <c r="J97"/>
  <c r="K97" s="1"/>
  <c r="J96"/>
  <c r="K96" s="1"/>
  <c r="J42"/>
  <c r="K42" s="1"/>
  <c r="J37"/>
  <c r="K37" s="1"/>
  <c r="D166" i="9"/>
  <c r="D18" i="11" s="1"/>
  <c r="C158" i="17"/>
  <c r="C106" i="7"/>
  <c r="C212" i="17"/>
  <c r="D216" i="9" s="1"/>
  <c r="C195" i="17"/>
  <c r="D215" i="9" s="1"/>
  <c r="C182" i="17"/>
  <c r="D214" i="9" s="1"/>
  <c r="D31" i="2"/>
  <c r="D138" i="14"/>
  <c r="D11" i="2"/>
  <c r="C215" i="17" l="1"/>
  <c r="L207" i="4"/>
  <c r="H10" l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L37" s="1"/>
  <c r="H38"/>
  <c r="H39"/>
  <c r="H40"/>
  <c r="H41"/>
  <c r="H42"/>
  <c r="L42" s="1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L96" s="1"/>
  <c r="H97"/>
  <c r="L97" s="1"/>
  <c r="H98"/>
  <c r="H99"/>
  <c r="L99" s="1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L170" s="1"/>
  <c r="H171"/>
  <c r="H172"/>
  <c r="H173"/>
  <c r="H174"/>
  <c r="H175"/>
  <c r="H176"/>
  <c r="H177"/>
  <c r="D250" i="9"/>
  <c r="D21" i="11" s="1"/>
  <c r="D218" i="9"/>
  <c r="D20" i="11" s="1"/>
  <c r="D192" i="9"/>
  <c r="D19" i="11" s="1"/>
  <c r="D81" i="9"/>
  <c r="D10" i="11" s="1"/>
  <c r="D34" i="9"/>
  <c r="D8" i="11" s="1"/>
  <c r="D96" i="14"/>
  <c r="D67"/>
  <c r="D25" i="2" s="1"/>
  <c r="D55" i="14"/>
  <c r="D24" i="2" s="1"/>
  <c r="C134" i="17"/>
  <c r="D12" i="14" s="1"/>
  <c r="C77" i="17"/>
  <c r="D11" i="14" s="1"/>
  <c r="D16" s="1"/>
  <c r="C17" i="15"/>
  <c r="D17"/>
  <c r="E17"/>
  <c r="F17"/>
  <c r="G17"/>
  <c r="H17"/>
  <c r="I17"/>
  <c r="J17"/>
  <c r="K17"/>
  <c r="L17"/>
  <c r="M17"/>
  <c r="N17"/>
  <c r="O17"/>
  <c r="E106" i="7"/>
  <c r="J175" i="4" l="1"/>
  <c r="K175" s="1"/>
  <c r="L175" s="1"/>
  <c r="J167"/>
  <c r="K167" s="1"/>
  <c r="L167" s="1"/>
  <c r="J177"/>
  <c r="K177" s="1"/>
  <c r="L177" s="1"/>
  <c r="J173"/>
  <c r="K173" s="1"/>
  <c r="L173" s="1"/>
  <c r="J169"/>
  <c r="K169" s="1"/>
  <c r="L169" s="1"/>
  <c r="J165"/>
  <c r="K165" s="1"/>
  <c r="L165" s="1"/>
  <c r="J161"/>
  <c r="K161" s="1"/>
  <c r="L161" s="1"/>
  <c r="J157"/>
  <c r="K157" s="1"/>
  <c r="L157" s="1"/>
  <c r="J153"/>
  <c r="K153" s="1"/>
  <c r="L153" s="1"/>
  <c r="J149"/>
  <c r="K149" s="1"/>
  <c r="L149" s="1"/>
  <c r="J145"/>
  <c r="K145" s="1"/>
  <c r="L145" s="1"/>
  <c r="J141"/>
  <c r="K141" s="1"/>
  <c r="L141" s="1"/>
  <c r="J137"/>
  <c r="K137" s="1"/>
  <c r="L137" s="1"/>
  <c r="J133"/>
  <c r="K133" s="1"/>
  <c r="L133" s="1"/>
  <c r="J129"/>
  <c r="K129" s="1"/>
  <c r="L129" s="1"/>
  <c r="J125"/>
  <c r="K125" s="1"/>
  <c r="L125" s="1"/>
  <c r="J121"/>
  <c r="K121" s="1"/>
  <c r="L121" s="1"/>
  <c r="J117"/>
  <c r="K117" s="1"/>
  <c r="L117" s="1"/>
  <c r="J113"/>
  <c r="K113" s="1"/>
  <c r="L113" s="1"/>
  <c r="J109"/>
  <c r="K109" s="1"/>
  <c r="L109" s="1"/>
  <c r="J105"/>
  <c r="K105" s="1"/>
  <c r="L105" s="1"/>
  <c r="J101"/>
  <c r="K101" s="1"/>
  <c r="L101" s="1"/>
  <c r="J89"/>
  <c r="K89" s="1"/>
  <c r="L89" s="1"/>
  <c r="J85"/>
  <c r="K85" s="1"/>
  <c r="L85" s="1"/>
  <c r="J81"/>
  <c r="K81" s="1"/>
  <c r="L81" s="1"/>
  <c r="J77"/>
  <c r="K77" s="1"/>
  <c r="L77" s="1"/>
  <c r="J73"/>
  <c r="K73" s="1"/>
  <c r="L73" s="1"/>
  <c r="J69"/>
  <c r="K69" s="1"/>
  <c r="L69" s="1"/>
  <c r="J65"/>
  <c r="K65" s="1"/>
  <c r="L65" s="1"/>
  <c r="J61"/>
  <c r="K61" s="1"/>
  <c r="L61" s="1"/>
  <c r="J57"/>
  <c r="K57" s="1"/>
  <c r="L57" s="1"/>
  <c r="J53"/>
  <c r="K53" s="1"/>
  <c r="L53" s="1"/>
  <c r="J49"/>
  <c r="K49" s="1"/>
  <c r="L49" s="1"/>
  <c r="J45"/>
  <c r="K45" s="1"/>
  <c r="L45" s="1"/>
  <c r="J41"/>
  <c r="K41" s="1"/>
  <c r="L41" s="1"/>
  <c r="J33"/>
  <c r="K33" s="1"/>
  <c r="L33" s="1"/>
  <c r="J29"/>
  <c r="K29" s="1"/>
  <c r="L29" s="1"/>
  <c r="J25"/>
  <c r="K25" s="1"/>
  <c r="L25" s="1"/>
  <c r="J21"/>
  <c r="K21" s="1"/>
  <c r="L21" s="1"/>
  <c r="J17"/>
  <c r="K17" s="1"/>
  <c r="L17" s="1"/>
  <c r="J13"/>
  <c r="K13" s="1"/>
  <c r="L13" s="1"/>
  <c r="J176"/>
  <c r="K176" s="1"/>
  <c r="L176" s="1"/>
  <c r="J172"/>
  <c r="K172" s="1"/>
  <c r="L172" s="1"/>
  <c r="J168"/>
  <c r="K168" s="1"/>
  <c r="L168" s="1"/>
  <c r="J164"/>
  <c r="K164" s="1"/>
  <c r="L164" s="1"/>
  <c r="J160"/>
  <c r="K160" s="1"/>
  <c r="L160" s="1"/>
  <c r="J156"/>
  <c r="K156" s="1"/>
  <c r="L156" s="1"/>
  <c r="J152"/>
  <c r="K152" s="1"/>
  <c r="L152" s="1"/>
  <c r="J148"/>
  <c r="K148" s="1"/>
  <c r="L148" s="1"/>
  <c r="J144"/>
  <c r="K144" s="1"/>
  <c r="L144" s="1"/>
  <c r="J140"/>
  <c r="K140" s="1"/>
  <c r="L140" s="1"/>
  <c r="J136"/>
  <c r="K136" s="1"/>
  <c r="L136" s="1"/>
  <c r="J132"/>
  <c r="K132" s="1"/>
  <c r="L132" s="1"/>
  <c r="J128"/>
  <c r="K128" s="1"/>
  <c r="L128" s="1"/>
  <c r="J124"/>
  <c r="K124" s="1"/>
  <c r="L124" s="1"/>
  <c r="J120"/>
  <c r="K120" s="1"/>
  <c r="L120" s="1"/>
  <c r="J116"/>
  <c r="K116" s="1"/>
  <c r="L116" s="1"/>
  <c r="J112"/>
  <c r="K112" s="1"/>
  <c r="L112" s="1"/>
  <c r="J108"/>
  <c r="K108" s="1"/>
  <c r="L108" s="1"/>
  <c r="J104"/>
  <c r="K104" s="1"/>
  <c r="L104" s="1"/>
  <c r="J100"/>
  <c r="K100" s="1"/>
  <c r="L100" s="1"/>
  <c r="J92"/>
  <c r="K92" s="1"/>
  <c r="L92" s="1"/>
  <c r="J88"/>
  <c r="K88" s="1"/>
  <c r="L88" s="1"/>
  <c r="J84"/>
  <c r="K84" s="1"/>
  <c r="L84" s="1"/>
  <c r="J80"/>
  <c r="K80" s="1"/>
  <c r="L80" s="1"/>
  <c r="J76"/>
  <c r="K76" s="1"/>
  <c r="L76" s="1"/>
  <c r="J72"/>
  <c r="K72" s="1"/>
  <c r="L72" s="1"/>
  <c r="J68"/>
  <c r="K68" s="1"/>
  <c r="L68" s="1"/>
  <c r="J64"/>
  <c r="K64" s="1"/>
  <c r="L64" s="1"/>
  <c r="J60"/>
  <c r="K60" s="1"/>
  <c r="L60" s="1"/>
  <c r="J56"/>
  <c r="K56" s="1"/>
  <c r="L56" s="1"/>
  <c r="J52"/>
  <c r="K52" s="1"/>
  <c r="L52" s="1"/>
  <c r="J48"/>
  <c r="K48" s="1"/>
  <c r="L48" s="1"/>
  <c r="J44"/>
  <c r="K44" s="1"/>
  <c r="L44" s="1"/>
  <c r="J40"/>
  <c r="K40" s="1"/>
  <c r="L40" s="1"/>
  <c r="J36"/>
  <c r="K36" s="1"/>
  <c r="L36" s="1"/>
  <c r="J32"/>
  <c r="K32" s="1"/>
  <c r="L32" s="1"/>
  <c r="J28"/>
  <c r="K28" s="1"/>
  <c r="L28" s="1"/>
  <c r="J24"/>
  <c r="K24" s="1"/>
  <c r="L24" s="1"/>
  <c r="J20"/>
  <c r="K20" s="1"/>
  <c r="L20" s="1"/>
  <c r="J16"/>
  <c r="K16" s="1"/>
  <c r="L16" s="1"/>
  <c r="J12"/>
  <c r="K12" s="1"/>
  <c r="L12" s="1"/>
  <c r="J171"/>
  <c r="K171" s="1"/>
  <c r="L171" s="1"/>
  <c r="J163"/>
  <c r="K163" s="1"/>
  <c r="L163" s="1"/>
  <c r="J159"/>
  <c r="K159" s="1"/>
  <c r="L159" s="1"/>
  <c r="J155"/>
  <c r="K155" s="1"/>
  <c r="L155" s="1"/>
  <c r="J151"/>
  <c r="K151" s="1"/>
  <c r="L151" s="1"/>
  <c r="J147"/>
  <c r="K147" s="1"/>
  <c r="L147" s="1"/>
  <c r="J143"/>
  <c r="K143" s="1"/>
  <c r="L143" s="1"/>
  <c r="J139"/>
  <c r="K139" s="1"/>
  <c r="L139" s="1"/>
  <c r="J135"/>
  <c r="K135" s="1"/>
  <c r="L135" s="1"/>
  <c r="J131"/>
  <c r="K131" s="1"/>
  <c r="L131" s="1"/>
  <c r="J127"/>
  <c r="K127" s="1"/>
  <c r="L127" s="1"/>
  <c r="J123"/>
  <c r="K123" s="1"/>
  <c r="L123" s="1"/>
  <c r="J119"/>
  <c r="K119" s="1"/>
  <c r="L119" s="1"/>
  <c r="J115"/>
  <c r="K115" s="1"/>
  <c r="L115" s="1"/>
  <c r="J111"/>
  <c r="K111" s="1"/>
  <c r="L111" s="1"/>
  <c r="J107"/>
  <c r="K107" s="1"/>
  <c r="L107" s="1"/>
  <c r="J103"/>
  <c r="K103" s="1"/>
  <c r="L103" s="1"/>
  <c r="J95"/>
  <c r="K95" s="1"/>
  <c r="L95" s="1"/>
  <c r="J91"/>
  <c r="K91" s="1"/>
  <c r="L91" s="1"/>
  <c r="J87"/>
  <c r="K87" s="1"/>
  <c r="L87" s="1"/>
  <c r="J79"/>
  <c r="K79" s="1"/>
  <c r="L79" s="1"/>
  <c r="J75"/>
  <c r="K75" s="1"/>
  <c r="L75" s="1"/>
  <c r="J71"/>
  <c r="K71" s="1"/>
  <c r="L71" s="1"/>
  <c r="J67"/>
  <c r="K67" s="1"/>
  <c r="L67" s="1"/>
  <c r="J63"/>
  <c r="K63" s="1"/>
  <c r="L63" s="1"/>
  <c r="J59"/>
  <c r="K59" s="1"/>
  <c r="L59" s="1"/>
  <c r="J55"/>
  <c r="K55" s="1"/>
  <c r="L55" s="1"/>
  <c r="J51"/>
  <c r="K51" s="1"/>
  <c r="L51" s="1"/>
  <c r="J47"/>
  <c r="K47" s="1"/>
  <c r="L47" s="1"/>
  <c r="J43"/>
  <c r="K43" s="1"/>
  <c r="L43" s="1"/>
  <c r="J39"/>
  <c r="K39" s="1"/>
  <c r="L39" s="1"/>
  <c r="J35"/>
  <c r="K35" s="1"/>
  <c r="L35" s="1"/>
  <c r="J31"/>
  <c r="K31" s="1"/>
  <c r="L31" s="1"/>
  <c r="J27"/>
  <c r="K27" s="1"/>
  <c r="L27" s="1"/>
  <c r="J23"/>
  <c r="K23" s="1"/>
  <c r="L23" s="1"/>
  <c r="J19"/>
  <c r="K19" s="1"/>
  <c r="L19" s="1"/>
  <c r="J15"/>
  <c r="K15" s="1"/>
  <c r="L15" s="1"/>
  <c r="J11"/>
  <c r="K11" s="1"/>
  <c r="L11" s="1"/>
  <c r="J174"/>
  <c r="K174" s="1"/>
  <c r="L174" s="1"/>
  <c r="J166"/>
  <c r="K166" s="1"/>
  <c r="L166" s="1"/>
  <c r="J162"/>
  <c r="K162" s="1"/>
  <c r="L162" s="1"/>
  <c r="J158"/>
  <c r="K158" s="1"/>
  <c r="L158" s="1"/>
  <c r="J154"/>
  <c r="K154" s="1"/>
  <c r="L154" s="1"/>
  <c r="J150"/>
  <c r="K150" s="1"/>
  <c r="L150" s="1"/>
  <c r="J146"/>
  <c r="K146" s="1"/>
  <c r="L146" s="1"/>
  <c r="J142"/>
  <c r="K142" s="1"/>
  <c r="L142" s="1"/>
  <c r="J138"/>
  <c r="K138" s="1"/>
  <c r="L138" s="1"/>
  <c r="J134"/>
  <c r="K134" s="1"/>
  <c r="L134" s="1"/>
  <c r="J130"/>
  <c r="K130" s="1"/>
  <c r="L130" s="1"/>
  <c r="K126"/>
  <c r="L126" s="1"/>
  <c r="J122"/>
  <c r="K122" s="1"/>
  <c r="L122" s="1"/>
  <c r="J118"/>
  <c r="K118" s="1"/>
  <c r="L118" s="1"/>
  <c r="J114"/>
  <c r="K114" s="1"/>
  <c r="L114" s="1"/>
  <c r="J110"/>
  <c r="K110" s="1"/>
  <c r="L110" s="1"/>
  <c r="J106"/>
  <c r="K106" s="1"/>
  <c r="L106" s="1"/>
  <c r="J102"/>
  <c r="K102" s="1"/>
  <c r="L102" s="1"/>
  <c r="J98"/>
  <c r="K98" s="1"/>
  <c r="L98" s="1"/>
  <c r="J90"/>
  <c r="K90" s="1"/>
  <c r="L90" s="1"/>
  <c r="J86"/>
  <c r="K86" s="1"/>
  <c r="L86" s="1"/>
  <c r="J82"/>
  <c r="K82" s="1"/>
  <c r="L82" s="1"/>
  <c r="J78"/>
  <c r="K78" s="1"/>
  <c r="L78" s="1"/>
  <c r="J74"/>
  <c r="K74" s="1"/>
  <c r="L74" s="1"/>
  <c r="J70"/>
  <c r="K70" s="1"/>
  <c r="L70" s="1"/>
  <c r="J66"/>
  <c r="K66" s="1"/>
  <c r="L66" s="1"/>
  <c r="J62"/>
  <c r="K62" s="1"/>
  <c r="L62" s="1"/>
  <c r="J58"/>
  <c r="K58" s="1"/>
  <c r="L58" s="1"/>
  <c r="J54"/>
  <c r="K54" s="1"/>
  <c r="L54" s="1"/>
  <c r="J50"/>
  <c r="K50" s="1"/>
  <c r="L50" s="1"/>
  <c r="J46"/>
  <c r="K46" s="1"/>
  <c r="L46" s="1"/>
  <c r="J38"/>
  <c r="K38" s="1"/>
  <c r="L38" s="1"/>
  <c r="J34"/>
  <c r="K34" s="1"/>
  <c r="L34" s="1"/>
  <c r="J30"/>
  <c r="K30" s="1"/>
  <c r="L30" s="1"/>
  <c r="J26"/>
  <c r="K26" s="1"/>
  <c r="L26" s="1"/>
  <c r="J22"/>
  <c r="K22" s="1"/>
  <c r="L22" s="1"/>
  <c r="J18"/>
  <c r="K18" s="1"/>
  <c r="L18" s="1"/>
  <c r="J14"/>
  <c r="K14" s="1"/>
  <c r="L14" s="1"/>
  <c r="J10"/>
  <c r="J83"/>
  <c r="K83" s="1"/>
  <c r="L83" s="1"/>
  <c r="J93"/>
  <c r="K93" s="1"/>
  <c r="L93" s="1"/>
  <c r="J94"/>
  <c r="D101" i="14"/>
  <c r="D29" i="2" s="1"/>
  <c r="D19"/>
  <c r="P17" i="15"/>
  <c r="K10" i="4" l="1"/>
  <c r="L10" s="1"/>
  <c r="J185"/>
  <c r="K185" s="1"/>
  <c r="K94"/>
  <c r="C13" i="17"/>
  <c r="D10" i="14" s="1"/>
  <c r="D13" i="2" s="1"/>
  <c r="L94" i="4" l="1"/>
  <c r="L185" s="1"/>
  <c r="L189" s="1"/>
  <c r="D289" i="9"/>
  <c r="D22" i="11" s="1"/>
  <c r="D25" s="1"/>
  <c r="D125" i="9"/>
  <c r="D12" i="11" s="1"/>
  <c r="D49" i="9"/>
  <c r="D9" i="11" s="1"/>
  <c r="D15" s="1"/>
  <c r="D27" l="1"/>
  <c r="D29" s="1"/>
  <c r="C11" i="13" s="1"/>
  <c r="C13" s="1"/>
  <c r="D9" i="2" s="1"/>
  <c r="D15" s="1"/>
  <c r="D127" i="9"/>
  <c r="P11" i="15"/>
  <c r="D30"/>
  <c r="E30"/>
  <c r="H30"/>
  <c r="I30"/>
  <c r="K30"/>
  <c r="L30"/>
  <c r="P13"/>
  <c r="C30"/>
  <c r="F30"/>
  <c r="G30"/>
  <c r="J30"/>
  <c r="M30"/>
  <c r="N30"/>
  <c r="O30"/>
  <c r="P30" l="1"/>
  <c r="L195" i="4"/>
  <c r="L196"/>
  <c r="L197"/>
  <c r="L198"/>
  <c r="L199"/>
  <c r="L200"/>
  <c r="L201"/>
  <c r="L202"/>
  <c r="L203"/>
  <c r="L204"/>
  <c r="L205"/>
  <c r="L206"/>
  <c r="L209" l="1"/>
  <c r="D21" i="2" s="1"/>
  <c r="D33" s="1"/>
</calcChain>
</file>

<file path=xl/sharedStrings.xml><?xml version="1.0" encoding="utf-8"?>
<sst xmlns="http://schemas.openxmlformats.org/spreadsheetml/2006/main" count="1265" uniqueCount="610">
  <si>
    <t>SCHEDULE</t>
  </si>
  <si>
    <t>AMOUNT (RS)</t>
  </si>
  <si>
    <t>Depreciation Fund</t>
  </si>
  <si>
    <t>Maintenance Fund</t>
  </si>
  <si>
    <t>Staff Development Fund</t>
  </si>
  <si>
    <t>Current Liabilities &amp; Provisions</t>
  </si>
  <si>
    <t>Research Schemes</t>
  </si>
  <si>
    <t>College Caution Money</t>
  </si>
  <si>
    <t>EPD Computer Course</t>
  </si>
  <si>
    <t>Grant-in-Aid Camp Classes Jammu</t>
  </si>
  <si>
    <t>Hostel Caution Money</t>
  </si>
  <si>
    <t>Lib.Caution Money</t>
  </si>
  <si>
    <t>Mess Caution Money</t>
  </si>
  <si>
    <t>Mess Deposit</t>
  </si>
  <si>
    <t>Nano-Material &amp; Devices</t>
  </si>
  <si>
    <t>Red Cross Fund</t>
  </si>
  <si>
    <t>Students Aid Fund</t>
  </si>
  <si>
    <t>Statutory Liabilities (GIS, GPF, TDS, WCT Etc.)</t>
  </si>
  <si>
    <t>Opening Balance</t>
  </si>
  <si>
    <t>Total</t>
  </si>
  <si>
    <t>Fixed Assets</t>
  </si>
  <si>
    <t>S.No.</t>
  </si>
  <si>
    <t>Particulars</t>
  </si>
  <si>
    <t>Rate</t>
  </si>
  <si>
    <t>Depreciation</t>
  </si>
  <si>
    <t>Laboratory Equipments</t>
  </si>
  <si>
    <t>300 Bedroom Hostel</t>
  </si>
  <si>
    <t>6 no Garages &amp; Service Ramp</t>
  </si>
  <si>
    <t>Areas of Excellence</t>
  </si>
  <si>
    <t>Auditorium</t>
  </si>
  <si>
    <t>Bio-Chemical Engineering studies</t>
  </si>
  <si>
    <t>Book Bank</t>
  </si>
  <si>
    <t>Book Bank (SC)</t>
  </si>
  <si>
    <t>Boundry Wall</t>
  </si>
  <si>
    <t>Building for Solid State Lab. For Physics  Deptt.</t>
  </si>
  <si>
    <t>Buildings</t>
  </si>
  <si>
    <t>Car/Scooter Parking</t>
  </si>
  <si>
    <t>Central Facilities for Plain Copier Machine</t>
  </si>
  <si>
    <t>Central Heating System</t>
  </si>
  <si>
    <t>Centre for Environmental Pollution and Food Technology</t>
  </si>
  <si>
    <t>Centre  of Excellence</t>
  </si>
  <si>
    <t>Class II Type Residential Quarters</t>
  </si>
  <si>
    <t>ClaSS IV Employees Quarters</t>
  </si>
  <si>
    <t>Class IV Type Residential Quarters</t>
  </si>
  <si>
    <t>Consolidation of Existing Labs/Workshop</t>
  </si>
  <si>
    <t>Construction of 2nd Storey Extention Single Lecture Halls</t>
  </si>
  <si>
    <t>Construction of  Building for Generators</t>
  </si>
  <si>
    <t>Contruction of Central Store yard</t>
  </si>
  <si>
    <t>Construction of Health Centre</t>
  </si>
  <si>
    <t>Construction of Lecture Theaters</t>
  </si>
  <si>
    <t>Construction of Pump Set House</t>
  </si>
  <si>
    <t>Construction of Sanitary systems Staff &amp; Hostel Quarters</t>
  </si>
  <si>
    <t xml:space="preserve">Continuing Education Computer Programme </t>
  </si>
  <si>
    <t>Conversion of Natural Products Into potent Drugs</t>
  </si>
  <si>
    <t>Creation of Laser Tech &amp; Fiber Optical Lab.</t>
  </si>
  <si>
    <t>Development of Campus</t>
  </si>
  <si>
    <t>Development of TV Lab.</t>
  </si>
  <si>
    <t>Diesel Generator Set</t>
  </si>
  <si>
    <t>Diesel water Pump</t>
  </si>
  <si>
    <t>Dispensary Equipment</t>
  </si>
  <si>
    <t>Electric Maintt. &amp; Repairs (Electric Distb.)</t>
  </si>
  <si>
    <t>Electric Maintt. &amp; Repairs (Transmission Line)</t>
  </si>
  <si>
    <t>Electronics &amp; Comm. Enginering Block</t>
  </si>
  <si>
    <t>Environmental Pollution Controlsystem Lab.</t>
  </si>
  <si>
    <t>Equipment Donated by Italian  Govt.</t>
  </si>
  <si>
    <t>Equipment Electronics &amp; Comm.Engg</t>
  </si>
  <si>
    <t>Equipment for Essential Service water pump</t>
  </si>
  <si>
    <t>Equipment Maintenance Engg. Centre</t>
  </si>
  <si>
    <t>Equipment M.E. Course water Resource Dev.</t>
  </si>
  <si>
    <t>Extension of Administration Block</t>
  </si>
  <si>
    <t>Extension of Library Block</t>
  </si>
  <si>
    <t>Extension of Lecture Halls</t>
  </si>
  <si>
    <t>Extension of Three Storey Lab.Building</t>
  </si>
  <si>
    <t>Face Lifting of Campus</t>
  </si>
  <si>
    <t>Fax System</t>
  </si>
  <si>
    <t>Fencing Hostels</t>
  </si>
  <si>
    <t>Fire  Fightning Equipments</t>
  </si>
  <si>
    <t>Fixing of Grill Around Hostel</t>
  </si>
  <si>
    <t>Furnishing Maintenance Engineering Centre</t>
  </si>
  <si>
    <t>Furniture Hostel (Plan)</t>
  </si>
  <si>
    <t>Garage for Cars &amp; Scooters</t>
  </si>
  <si>
    <t>Geo- Thermal Solar Energy</t>
  </si>
  <si>
    <t>Guest House</t>
  </si>
  <si>
    <t>Guest House ( 50 Rooms)</t>
  </si>
  <si>
    <t>Heat and Mass Transfer Fluid Systems</t>
  </si>
  <si>
    <t>High Voltage Lab</t>
  </si>
  <si>
    <t>Hi-Tech Auditorium</t>
  </si>
  <si>
    <t>Hostel</t>
  </si>
  <si>
    <t>Hostel Furniture</t>
  </si>
  <si>
    <t>Hot Water Facilities in Hostels</t>
  </si>
  <si>
    <t>Improvement of Roads</t>
  </si>
  <si>
    <t>Institutional Network Schemes (New)</t>
  </si>
  <si>
    <t>Institutional Network Schemes (Old)</t>
  </si>
  <si>
    <t>Instructional Buildings</t>
  </si>
  <si>
    <t>Instrumentation Process Control Lab.</t>
  </si>
  <si>
    <t>Inter Combustion Engg.Lab</t>
  </si>
  <si>
    <t>Inter Connecting Path way</t>
  </si>
  <si>
    <t>Lab.Building EPD/Physics Lab.</t>
  </si>
  <si>
    <t>Lab.Building High Voltage Engineering</t>
  </si>
  <si>
    <t>Lab.Building Maintenance Eng.Centre</t>
  </si>
  <si>
    <t>Lab.Building P.G. Course</t>
  </si>
  <si>
    <t>Lab. Equipment for Camp Classes</t>
  </si>
  <si>
    <t>Lavatory Block</t>
  </si>
  <si>
    <t>Lavatory Block for Class IV Quarters</t>
  </si>
  <si>
    <t>Library Books</t>
  </si>
  <si>
    <t>Library Books &amp; Equipment</t>
  </si>
  <si>
    <t>Major Repairs (Wiring &amp; Sanitary Fittings in Hostels)</t>
  </si>
  <si>
    <t>Master Plan for Flood Mitigation</t>
  </si>
  <si>
    <t>Mega Hostel</t>
  </si>
  <si>
    <t>Mess &amp; Wardens Office</t>
  </si>
  <si>
    <t>Mett. &amp; Chemistry Engineering Block</t>
  </si>
  <si>
    <t>Micro Computer Lab</t>
  </si>
  <si>
    <t>Micro Processor Application Engg.Lab.</t>
  </si>
  <si>
    <t xml:space="preserve">Modernisation of Geo Tech. Lab </t>
  </si>
  <si>
    <t>Modernisation of  Hostel Equipment</t>
  </si>
  <si>
    <t>Modernisation of Labs. (Electrical Engg.Lab.)</t>
  </si>
  <si>
    <t>Modernisation of Labs. (Machine Tools)</t>
  </si>
  <si>
    <t>Modernisation of Metrology Lab</t>
  </si>
  <si>
    <t>Modernisation of Mett. Engineering Lab.</t>
  </si>
  <si>
    <t>Modernisation of Power Electronic Lab.</t>
  </si>
  <si>
    <t>Modernisation of Unit operational Engg.Lab</t>
  </si>
  <si>
    <t>Modernisation and Stabilisation of Labs.</t>
  </si>
  <si>
    <t>National Mission on Education</t>
  </si>
  <si>
    <t>New L T Line to students Hostel/Staff Quarters</t>
  </si>
  <si>
    <t>Office Automation</t>
  </si>
  <si>
    <t>Old Hostel Building</t>
  </si>
  <si>
    <t>Other Departmental Equipment</t>
  </si>
  <si>
    <t>Over head Water Tanky</t>
  </si>
  <si>
    <t>P.C.B. Lab (EDP Cell)</t>
  </si>
  <si>
    <t>Power Electronics Lab.</t>
  </si>
  <si>
    <t>Power Station</t>
  </si>
  <si>
    <t>Pre Fab. Class Rooms</t>
  </si>
  <si>
    <t>Processor Based Lab.</t>
  </si>
  <si>
    <t>Production Engg. Lab.</t>
  </si>
  <si>
    <t>Prooduction of Environmental Chemist</t>
  </si>
  <si>
    <t>Purchase of Deptt. Equipment</t>
  </si>
  <si>
    <t>Purchase of Equipment</t>
  </si>
  <si>
    <t>Purchase of Furniture (Institute)</t>
  </si>
  <si>
    <t>Purchase of vehicles</t>
  </si>
  <si>
    <t>Reception Cum Office at Main Gate</t>
  </si>
  <si>
    <t>Renovation of Elect. Installation System</t>
  </si>
  <si>
    <t>Renovation of Gen. Maintenance Hostels/Buildings</t>
  </si>
  <si>
    <t>Renovation of Girls Hostel</t>
  </si>
  <si>
    <t>Renovation of Kitchen in Hostels</t>
  </si>
  <si>
    <t>Renovation of Lab Building &amp; Academic Building</t>
  </si>
  <si>
    <t>Renovation of Shed Type Labs / Workshops</t>
  </si>
  <si>
    <t>Renovation of Tawi Mess / Hostel &amp; Guest house</t>
  </si>
  <si>
    <t>Renovation of Two Sheds for Mett.Engg. Deptt</t>
  </si>
  <si>
    <t>Replacement of Central workshop</t>
  </si>
  <si>
    <t>Replacement of Library</t>
  </si>
  <si>
    <t>Replacement of Material Testing Lab.</t>
  </si>
  <si>
    <t>Replacemnent of Obselete Equipment</t>
  </si>
  <si>
    <t>Replacement of  Rust Pipes in Water supply</t>
  </si>
  <si>
    <t>Replacement of Tin- Shed</t>
  </si>
  <si>
    <t>Roofing of Leaking Lecture Halls</t>
  </si>
  <si>
    <t>Seminar Halls</t>
  </si>
  <si>
    <t>Setting Up Hydr Metlogical observatory</t>
  </si>
  <si>
    <t>Setting Up of Hydrobiology Lab.</t>
  </si>
  <si>
    <t xml:space="preserve">Setting Up of Microwave Lab. </t>
  </si>
  <si>
    <t>Severage &amp;  Drainage</t>
  </si>
  <si>
    <t>Solar water Heating system</t>
  </si>
  <si>
    <t>Solar Passive House</t>
  </si>
  <si>
    <t>Special Repairs of Staff &amp;  Hostel</t>
  </si>
  <si>
    <t>Spectroscopy Lab.</t>
  </si>
  <si>
    <t>Sports Field Upgradation</t>
  </si>
  <si>
    <t>Staff Quarters</t>
  </si>
  <si>
    <t>StreetLlightning</t>
  </si>
  <si>
    <t>Strength of Central Workshop</t>
  </si>
  <si>
    <t>Strengthening of Facility in T&amp; P Department</t>
  </si>
  <si>
    <t>Strengthening  of Lib. Facilities</t>
  </si>
  <si>
    <t>Strengthening of Tele comm. System</t>
  </si>
  <si>
    <t xml:space="preserve">Strengthening Existing campus Development </t>
  </si>
  <si>
    <t>Strengthening of Medical Facilities</t>
  </si>
  <si>
    <t>Students Activity Centre</t>
  </si>
  <si>
    <t>Students Amenities</t>
  </si>
  <si>
    <t>Students Mess Equipment</t>
  </si>
  <si>
    <t>Task Force</t>
  </si>
  <si>
    <t>Tele Communication PABX System</t>
  </si>
  <si>
    <t>Telephones</t>
  </si>
  <si>
    <t>Three Storey Building of Computer Centre</t>
  </si>
  <si>
    <t>Three Storey Mech./mett./chem/engg.Departments</t>
  </si>
  <si>
    <t>Tube Wells &amp; Water Supply</t>
  </si>
  <si>
    <t>Upgradation of Inter Roads</t>
  </si>
  <si>
    <t>Virtual Instruements Lab.</t>
  </si>
  <si>
    <t>Water Resources Management Centre</t>
  </si>
  <si>
    <t>Water Treatment Plant</t>
  </si>
  <si>
    <t>Wireless and Mobile Network</t>
  </si>
  <si>
    <t>Workshop Equipment</t>
  </si>
  <si>
    <t>Departmental Office Equipment</t>
  </si>
  <si>
    <t>Computer &amp; Peripherals</t>
  </si>
  <si>
    <t>College Furniture</t>
  </si>
  <si>
    <t>Vehicles</t>
  </si>
  <si>
    <t>Modernisation of Fire Fightining</t>
  </si>
  <si>
    <t>Cost of AIEEE Forms</t>
  </si>
  <si>
    <t>Mess Establishment Charges</t>
  </si>
  <si>
    <t>Mess Reserve Fund</t>
  </si>
  <si>
    <t>Other Current Liabilities</t>
  </si>
  <si>
    <t>Bank Accounts</t>
  </si>
  <si>
    <t>Plan Recurring (Gate Scholarship / Supervisory Charges)</t>
  </si>
  <si>
    <t>Development Charges</t>
  </si>
  <si>
    <t>Scholarship to OBC'S</t>
  </si>
  <si>
    <t>Application of Intelligent Control</t>
  </si>
  <si>
    <t>Inspire Fellowship Scheme</t>
  </si>
  <si>
    <t>Statutory Liabilities (GIS, GPF, TDS, WCT etc.)</t>
  </si>
  <si>
    <t>Income Tax</t>
  </si>
  <si>
    <t>Advance to Employees</t>
  </si>
  <si>
    <t>Academic Receipts</t>
  </si>
  <si>
    <t>Admission Fees</t>
  </si>
  <si>
    <t>Advance Result</t>
  </si>
  <si>
    <t>RECEIPTS</t>
  </si>
  <si>
    <t>PAYMENTS</t>
  </si>
  <si>
    <t>Cost of  AIEEE Forms</t>
  </si>
  <si>
    <t>Deposits</t>
  </si>
  <si>
    <t>Funds for Improvement of Infrastructures (Fist)</t>
  </si>
  <si>
    <t>Association Fund (NPS)</t>
  </si>
  <si>
    <t>Court Attatchment</t>
  </si>
  <si>
    <t>C.P.Fund</t>
  </si>
  <si>
    <t>LIC Premium</t>
  </si>
  <si>
    <t>PLI</t>
  </si>
  <si>
    <t>Cost of Forms</t>
  </si>
  <si>
    <t>Cost of Library Books</t>
  </si>
  <si>
    <t>Cost of Prospects</t>
  </si>
  <si>
    <t>Cost of Syllabus</t>
  </si>
  <si>
    <t>Degree Fee</t>
  </si>
  <si>
    <t>Examination Fee</t>
  </si>
  <si>
    <t>Hostel Rent</t>
  </si>
  <si>
    <t>Library Fee</t>
  </si>
  <si>
    <t>Magazine Fee</t>
  </si>
  <si>
    <t>Recreational Charges</t>
  </si>
  <si>
    <t>Registration Fee</t>
  </si>
  <si>
    <t>Water &amp; Electricity (Hostel)</t>
  </si>
  <si>
    <t>Income From Investements</t>
  </si>
  <si>
    <t>Quarter Rent</t>
  </si>
  <si>
    <t>Rent From Guest House</t>
  </si>
  <si>
    <t>Water Income</t>
  </si>
  <si>
    <t>Closing Balance</t>
  </si>
  <si>
    <t>Festival Advance Recovery</t>
  </si>
  <si>
    <t>Establishment Expenses</t>
  </si>
  <si>
    <t>Games &amp; Sports Activities</t>
  </si>
  <si>
    <t>Scholarship Stipend to Students</t>
  </si>
  <si>
    <t>Student Project</t>
  </si>
  <si>
    <t>Training &amp; Placement</t>
  </si>
  <si>
    <t>Convocation</t>
  </si>
  <si>
    <t>Administrative Expenses</t>
  </si>
  <si>
    <t>Legal Expenses</t>
  </si>
  <si>
    <t>Sanitation</t>
  </si>
  <si>
    <t>Communication</t>
  </si>
  <si>
    <t>Infrastructure</t>
  </si>
  <si>
    <t>Repair &amp; Maintenance</t>
  </si>
  <si>
    <t>Maintenance of College &amp; Hostel</t>
  </si>
  <si>
    <t>Parks &amp; Gardens</t>
  </si>
  <si>
    <t>Closing  Balance</t>
  </si>
  <si>
    <t xml:space="preserve">Bank Accounts </t>
  </si>
  <si>
    <t>Academic Expenses</t>
  </si>
  <si>
    <t>INCOME</t>
  </si>
  <si>
    <t>EXPENDITURE</t>
  </si>
  <si>
    <t>Fine</t>
  </si>
  <si>
    <t>Electricity Income</t>
  </si>
  <si>
    <t>Gyser Income</t>
  </si>
  <si>
    <t>Miscellaneous Income</t>
  </si>
  <si>
    <t>Laboratory Running Expenses</t>
  </si>
  <si>
    <t>Seminars &amp; Conferences</t>
  </si>
  <si>
    <t>Other Administrative Expenses</t>
  </si>
  <si>
    <t>Electrical Maintenance</t>
  </si>
  <si>
    <t>Employees Expenses Payable</t>
  </si>
  <si>
    <t>AMOUNT (Rs)</t>
  </si>
  <si>
    <t>CSIR Scheme Physics</t>
  </si>
  <si>
    <t>NMC.ITC Awareness Programme</t>
  </si>
  <si>
    <t>Nodal Centre  Research Scheme (Jammu)</t>
  </si>
  <si>
    <t>Research Fund  (Consultancy)</t>
  </si>
  <si>
    <t>Research Scheme (Chemistry) (M.A. Chesti)</t>
  </si>
  <si>
    <t>Deputattion GP Fund</t>
  </si>
  <si>
    <t>Group Insurance</t>
  </si>
  <si>
    <t>Labour Cess</t>
  </si>
  <si>
    <t>Scooter Advance</t>
  </si>
  <si>
    <t>Electricity Payable</t>
  </si>
  <si>
    <t>Salary Payable</t>
  </si>
  <si>
    <t>NATIONAL INSTITUTE OF TECHNOLOGY, HAZRATBAL SRINAGAR KASHMIR</t>
  </si>
  <si>
    <t>Institue Material &amp; Stock</t>
  </si>
  <si>
    <t>Misc. Expenditure No written Off</t>
  </si>
  <si>
    <t>Imprest with Hod's</t>
  </si>
  <si>
    <t>Canara Bank</t>
  </si>
  <si>
    <t>Loans &amp; Scholarship Bank Account</t>
  </si>
  <si>
    <t>OBC Funds Bank Account</t>
  </si>
  <si>
    <t>Place-Srinagar</t>
  </si>
  <si>
    <t>Date-</t>
  </si>
  <si>
    <t xml:space="preserve"> --</t>
  </si>
  <si>
    <t xml:space="preserve">CAPITAL WORK IN PROGRESS </t>
  </si>
  <si>
    <t>200 Line EPBAX System</t>
  </si>
  <si>
    <t>Computer O'Level</t>
  </si>
  <si>
    <t>Computer Room Prep.</t>
  </si>
  <si>
    <t>Audio Visual Aids, Computers</t>
  </si>
  <si>
    <t xml:space="preserve">12 No Lecture Quarters </t>
  </si>
  <si>
    <t>24 No Becholar Type Lecture Quarters</t>
  </si>
  <si>
    <t>24 No Servants Quarters</t>
  </si>
  <si>
    <t>Girls Hostel</t>
  </si>
  <si>
    <t>Benevent Fund</t>
  </si>
  <si>
    <t>A</t>
  </si>
  <si>
    <t>B</t>
  </si>
  <si>
    <t>C</t>
  </si>
  <si>
    <t>D</t>
  </si>
  <si>
    <t>Office Automation equipments</t>
  </si>
  <si>
    <t>Schedule</t>
  </si>
  <si>
    <t>SOURCES OF FUNDS</t>
  </si>
  <si>
    <t>CURRENT YEAR</t>
  </si>
  <si>
    <t>PREVIOUS YEAR</t>
  </si>
  <si>
    <t>Unrestricted Funds</t>
  </si>
  <si>
    <t>Designated/Earmarked Funds</t>
  </si>
  <si>
    <t>APPLICATIONS OF FUNDS</t>
  </si>
  <si>
    <t>Intangible Assets</t>
  </si>
  <si>
    <t>Capital Work in Progress</t>
  </si>
  <si>
    <t>Investments</t>
  </si>
  <si>
    <t>Long Term</t>
  </si>
  <si>
    <t>Short Term</t>
  </si>
  <si>
    <t>Loans, Advances &amp; Deposits</t>
  </si>
  <si>
    <t>Current Year</t>
  </si>
  <si>
    <t>Balance at beginning of the year</t>
  </si>
  <si>
    <t>Balance at the Year end</t>
  </si>
  <si>
    <t>a) Opening Balance of the funds</t>
  </si>
  <si>
    <t>b) Additions  to the funds:</t>
  </si>
  <si>
    <t xml:space="preserve">   Total (A+B)</t>
  </si>
  <si>
    <t>c) Utilization/Expenditure towards objectives of funds</t>
  </si>
  <si>
    <t xml:space="preserve">    -Others</t>
  </si>
  <si>
    <t xml:space="preserve">    -Rent</t>
  </si>
  <si>
    <t xml:space="preserve">    -Other Administrative Expenses</t>
  </si>
  <si>
    <t>Total(C )</t>
  </si>
  <si>
    <t xml:space="preserve">    i. Donation/Grants</t>
  </si>
  <si>
    <t xml:space="preserve">    ii. Income from investments made of the funds</t>
  </si>
  <si>
    <t xml:space="preserve">    iii. Accrued interest investments of the funds</t>
  </si>
  <si>
    <t xml:space="preserve">    iv. Other additions (Specify nature)</t>
  </si>
  <si>
    <t xml:space="preserve">    i. Capital Expenditure</t>
  </si>
  <si>
    <t xml:space="preserve">    -Fixed Assets</t>
  </si>
  <si>
    <t xml:space="preserve">    ii. Revenue Expenditure</t>
  </si>
  <si>
    <t xml:space="preserve">    -Salaries, wages &amp; allowance etc.</t>
  </si>
  <si>
    <t>Net Balance as at the year-end (A+B+C)</t>
  </si>
  <si>
    <t xml:space="preserve">       ---</t>
  </si>
  <si>
    <t>Fund</t>
  </si>
  <si>
    <t>Fund for HBA</t>
  </si>
  <si>
    <t>/MCA/CA</t>
  </si>
  <si>
    <t>Investements</t>
  </si>
  <si>
    <t>Equipment</t>
  </si>
  <si>
    <t xml:space="preserve"> Fund</t>
  </si>
  <si>
    <t>(Gate Scholarship</t>
  </si>
  <si>
    <t>Builiding</t>
  </si>
  <si>
    <t xml:space="preserve">Network &amp; </t>
  </si>
  <si>
    <t>other Schemes</t>
  </si>
  <si>
    <t xml:space="preserve">by  Refund </t>
  </si>
  <si>
    <t>of Loans</t>
  </si>
  <si>
    <t xml:space="preserve">Loan </t>
  </si>
  <si>
    <t>Scholarship A/c</t>
  </si>
  <si>
    <t>development</t>
  </si>
  <si>
    <t>in WRMC</t>
  </si>
  <si>
    <t>Sheikh</t>
  </si>
  <si>
    <t>Other Incomes</t>
  </si>
  <si>
    <t>SCHEDULE 9 : ACADEMIC RECEIPTS</t>
  </si>
  <si>
    <t>SCHEDULE 11 : INCOME FROM INVESTEMENTS</t>
  </si>
  <si>
    <t>TOTAL INCOME</t>
  </si>
  <si>
    <t>Balance being excess of Income over Expenditure (A-B)</t>
  </si>
  <si>
    <t>Balance being Surplus (Deficit) carried to General Fund</t>
  </si>
  <si>
    <t>Notes to Accounts</t>
  </si>
  <si>
    <t>GROSS BLOCK</t>
  </si>
  <si>
    <t>Balance as at</t>
  </si>
  <si>
    <t>Before Sep.</t>
  </si>
  <si>
    <t>After Sep.</t>
  </si>
  <si>
    <t>DEPRECIATION</t>
  </si>
  <si>
    <t>As at</t>
  </si>
  <si>
    <t>During the</t>
  </si>
  <si>
    <t xml:space="preserve">Year </t>
  </si>
  <si>
    <t>NET BLOCK</t>
  </si>
  <si>
    <t>Sub Schedule</t>
  </si>
  <si>
    <t xml:space="preserve">Total </t>
  </si>
  <si>
    <t>Lib. Caution Money</t>
  </si>
  <si>
    <t>Sports Field Up-gradation</t>
  </si>
  <si>
    <t>Tuition Fee</t>
  </si>
  <si>
    <t>Games &amp; Misc. Contingencies</t>
  </si>
  <si>
    <t>Library Services &amp; Contingencies</t>
  </si>
  <si>
    <t>Cash-in-Hand</t>
  </si>
  <si>
    <t>Corpus Fund Investments</t>
  </si>
  <si>
    <t>Computer Usage</t>
  </si>
  <si>
    <t>Identity Cards</t>
  </si>
  <si>
    <t>Dy. Registrar (Accounts)                                                                                  Registrar                                                                                             Director</t>
  </si>
  <si>
    <t>Dy. Registrar (Accounts)                                                                          Registrar                                                                                   Director</t>
  </si>
  <si>
    <t>Dy. Registrar (Accounts)                                                                                            Registrar                                                                                    Director</t>
  </si>
  <si>
    <t>BALANCE SHEET AS AT 31/03/2015</t>
  </si>
  <si>
    <t>INCOME &amp; EXPENDITURE ACCOUNT FOR THE YEAR ENDED 31/03/2015</t>
  </si>
  <si>
    <t>RECEIPTS &amp; PAYMENTS ACCOUNT FOR THE YEAR ENDED 31/03/2015</t>
  </si>
  <si>
    <t>DST Research Scheme "High Temp Tribology"</t>
  </si>
  <si>
    <t>Group Insurance (Students)</t>
  </si>
  <si>
    <t>Inst. Caution Money</t>
  </si>
  <si>
    <t>Research Schemes (Nano Mission)</t>
  </si>
  <si>
    <t>Departmental Office Equipments</t>
  </si>
  <si>
    <t>Investments-Earmarked Endowment Fund</t>
  </si>
  <si>
    <t>Employees Retirement and Terminal Benefits</t>
  </si>
  <si>
    <t>Grant-in-Aid Pan Non-Recurring (General)</t>
  </si>
  <si>
    <t>Grant-in-Aid Non-Plan Recurring (Salaries)</t>
  </si>
  <si>
    <t>Grant-in-Aid Non-Plan Recurring (General)</t>
  </si>
  <si>
    <t>Grant-in-Aid Pan Non-Recurring (Creation of Capital goods)</t>
  </si>
  <si>
    <t>Transport Expenses</t>
  </si>
  <si>
    <t>Vehicle Running Expenses</t>
  </si>
  <si>
    <t>Cost of Liberary Books</t>
  </si>
  <si>
    <t>Cost of Syallabus</t>
  </si>
  <si>
    <t>Games and Other Fee</t>
  </si>
  <si>
    <t>Late Fee</t>
  </si>
  <si>
    <t>Income from Investments</t>
  </si>
  <si>
    <t>Interest on Long Term Deposits</t>
  </si>
  <si>
    <t>Interest on Short Term Deposits</t>
  </si>
  <si>
    <t>Other Income</t>
  </si>
  <si>
    <t>L.S &amp; P.C</t>
  </si>
  <si>
    <t>Misc. Expenses</t>
  </si>
  <si>
    <t>Sheikh-ul-Alam Chair in WRMC</t>
  </si>
  <si>
    <t>Students Aids Fund</t>
  </si>
  <si>
    <t>Students Uniform Charges</t>
  </si>
  <si>
    <t>Two Days Workshop in Metallurgy Department</t>
  </si>
  <si>
    <t>Subscription to E-Journals</t>
  </si>
  <si>
    <t>Car/MCA Recovery</t>
  </si>
  <si>
    <t>Salary wages Allowances</t>
  </si>
  <si>
    <t>Grant-in-Aid Subsidies</t>
  </si>
  <si>
    <t>Lab. Charges</t>
  </si>
  <si>
    <t>Migration Fee</t>
  </si>
  <si>
    <t>A. Fees from Students</t>
  </si>
  <si>
    <t>Rent from Shops, Accommodation, Post Office, Bank etc.</t>
  </si>
  <si>
    <t>Rent from Guest House</t>
  </si>
  <si>
    <t>Earmarked Endowment Funds</t>
  </si>
  <si>
    <t>Nano-Material &amp; Devices Payable</t>
  </si>
  <si>
    <t>Expenses Payable</t>
  </si>
  <si>
    <t xml:space="preserve">Research Schemes </t>
  </si>
  <si>
    <t>Central Reserch Facility Centre</t>
  </si>
  <si>
    <t>Furniture College (Plan)</t>
  </si>
  <si>
    <t>IC Engine Lab.</t>
  </si>
  <si>
    <t>Providing &amp; Fixing of fans to Staff Quarters</t>
  </si>
  <si>
    <t>Purchases of Furniture (Institute)</t>
  </si>
  <si>
    <t>Renovation of gen. Maintenance Hostels/Buildings</t>
  </si>
  <si>
    <t>Renovation of Tawi Mess/Hostel &amp; Guesthouse</t>
  </si>
  <si>
    <t>Seminars Halls</t>
  </si>
  <si>
    <t>Setting Up of New Labs</t>
  </si>
  <si>
    <t>Setting Up of New Labs Chemistry</t>
  </si>
  <si>
    <t>Upgradation of Computer Service Centre</t>
  </si>
  <si>
    <t>Investments-Earmarked Endowment Funds</t>
  </si>
  <si>
    <t xml:space="preserve">Computer Advance </t>
  </si>
  <si>
    <t>Salary Wages Allowances</t>
  </si>
  <si>
    <t>Co-curricular Activities</t>
  </si>
  <si>
    <t>Journals &amp; Publications</t>
  </si>
  <si>
    <t>Advertisement and Publicity</t>
  </si>
  <si>
    <t>Repair/Maintenance</t>
  </si>
  <si>
    <t>Maintenance of Buildings</t>
  </si>
  <si>
    <t>Maintenance of Furniture &amp; Fixtures</t>
  </si>
  <si>
    <t>Central Research Facility Centre</t>
  </si>
  <si>
    <t>Modernization of Hostel Equipment</t>
  </si>
  <si>
    <t>Renovation of lab. Building &amp; Academic Building</t>
  </si>
  <si>
    <t>Renovation of Seminar Halls</t>
  </si>
  <si>
    <t>Setting Up of New Labs Mechanical</t>
  </si>
  <si>
    <t>Tube-wells &amp; Water Supply</t>
  </si>
  <si>
    <t>Up-gradation of Computer Service Centre</t>
  </si>
  <si>
    <t>Games &amp; Misc. Contingences</t>
  </si>
  <si>
    <t>Library Services &amp; Contingences</t>
  </si>
  <si>
    <t>/Supervisory</t>
  </si>
  <si>
    <t xml:space="preserve"> Charges)</t>
  </si>
  <si>
    <t>Corpus  Fund</t>
  </si>
  <si>
    <t>Capital Acquired</t>
  </si>
  <si>
    <t>Maintenance</t>
  </si>
  <si>
    <t xml:space="preserve">OBC </t>
  </si>
  <si>
    <t>Plan Recurring</t>
  </si>
  <si>
    <t>-Ul-Alam Chair</t>
  </si>
  <si>
    <t>Staff</t>
  </si>
  <si>
    <t>SUB- SCHEDULE A  OF  EXPENSES PAYABLE AS AT 31/03/2015</t>
  </si>
  <si>
    <t>SUB-SCHEDULE B OF RESEARCH SCHEMES AS AT 31/03/2015</t>
  </si>
  <si>
    <t>SUB- SCHEDULE C OF STATUTORY LIABILITIES (GIS, GPF, TDS, WCT Etc.)  AS AT 31/03/2015</t>
  </si>
  <si>
    <t>Book Bank(SC/ST)</t>
  </si>
  <si>
    <t>Crest. &amp; Tie</t>
  </si>
  <si>
    <t>Grant-in-Aid Camp Classis Jammu</t>
  </si>
  <si>
    <t>Inst.Caution Money</t>
  </si>
  <si>
    <t>SERB Confrence</t>
  </si>
  <si>
    <t>Two Days Workshop in Mettalurgy  Deptt.</t>
  </si>
  <si>
    <t>Benvent Fund</t>
  </si>
  <si>
    <t>Alumni Association Membership Fee</t>
  </si>
  <si>
    <t>General employees insurance</t>
  </si>
  <si>
    <t>G.P. Fund of employees</t>
  </si>
  <si>
    <t>Institution research</t>
  </si>
  <si>
    <t>Lekuminia fund</t>
  </si>
  <si>
    <t>New pension scheme</t>
  </si>
  <si>
    <t>Other deductions</t>
  </si>
  <si>
    <t>Sales tax</t>
  </si>
  <si>
    <t>Staff welfare fund</t>
  </si>
  <si>
    <t>State insurance Premium (SLI)</t>
  </si>
  <si>
    <t>Students welfare fund</t>
  </si>
  <si>
    <t>Teachers society fund</t>
  </si>
  <si>
    <t>Fixed Deposit(Staff Provident Fund)</t>
  </si>
  <si>
    <t>Fixed Deposit(Caution Money)</t>
  </si>
  <si>
    <t>Fixed Deposit(DST Scheme Fist)</t>
  </si>
  <si>
    <t>Fixed Deposit(OBC Fund)</t>
  </si>
  <si>
    <t>Fixed Deposit(Pension Fund)</t>
  </si>
  <si>
    <t>Fixed Deposit Short Term</t>
  </si>
  <si>
    <t>Fixed Deposit(Under 4 Funds)</t>
  </si>
  <si>
    <t>Fixed Deposit(with Sheikh-Ul-Alam Chair)</t>
  </si>
  <si>
    <t>Sundry Debtors</t>
  </si>
  <si>
    <t>Grant in Aid Receivable From MHRD</t>
  </si>
  <si>
    <t>SUB- SCHEDULE D OF BANK ACCOUNTS</t>
  </si>
  <si>
    <t>Jk Bank Corpus Fund A/c.5595</t>
  </si>
  <si>
    <t>Jk Bank Depreciation Fund A/c-5598</t>
  </si>
  <si>
    <t>Jk Bank Jammu</t>
  </si>
  <si>
    <t>Jk Bank Maintt.Fund A/c-5597</t>
  </si>
  <si>
    <t>Jk Bank Staff Welfare Fund A/c.5596</t>
  </si>
  <si>
    <t>Sbi Jammu</t>
  </si>
  <si>
    <t>Sbi Scholarship</t>
  </si>
  <si>
    <t>CAR/MCA Recovery(Asset)</t>
  </si>
  <si>
    <t>HBA Recovery(Asset)</t>
  </si>
  <si>
    <t>Imprest Account</t>
  </si>
  <si>
    <t>A. Fees From Students</t>
  </si>
  <si>
    <t>A) Academic</t>
  </si>
  <si>
    <t>B) Examination</t>
  </si>
  <si>
    <t>Industrial Training</t>
  </si>
  <si>
    <t>Grant-in-Aid Non-Plan Recurring(General)</t>
  </si>
  <si>
    <t>Grant in Aid Non-Plan Recurring(Salaries)</t>
  </si>
  <si>
    <t>Grant-in-Aid Pan Non-Recurring(General)</t>
  </si>
  <si>
    <t>Grant-in-Aid  Plan Non-Recurring (Creation of Capital Asset)</t>
  </si>
  <si>
    <t>Interest on Short Term Deposit</t>
  </si>
  <si>
    <t>HRA Recovery</t>
  </si>
  <si>
    <t>License Fee From Quarters</t>
  </si>
  <si>
    <t>L.S.&amp; P.C.</t>
  </si>
  <si>
    <t>Recoveries of Arear Service Payment</t>
  </si>
  <si>
    <t>Rent From Shops, Accomodation-Post Office, Bank Etc.</t>
  </si>
  <si>
    <t>Sale Disposal of Assets</t>
  </si>
  <si>
    <t>Co-Curricukar Activities</t>
  </si>
  <si>
    <t>Games &amp; Misc Contingencies</t>
  </si>
  <si>
    <t>NIT Transit House</t>
  </si>
  <si>
    <t>Printing &amp; Stationery Consumption</t>
  </si>
  <si>
    <t>Refreshment &amp; Other Charges</t>
  </si>
  <si>
    <t>Travel &amp; Conveyance</t>
  </si>
  <si>
    <t>Liveries</t>
  </si>
  <si>
    <t>Misc.Contingencies</t>
  </si>
  <si>
    <t>C) Maintenance of Buildings</t>
  </si>
  <si>
    <t>H) Maintenance of Furniture &amp; Fixtures</t>
  </si>
  <si>
    <t>Maintenence of Genset</t>
  </si>
  <si>
    <t>SCHEDULE 18 : TRANSPORT EXPENSES</t>
  </si>
  <si>
    <t>01-04-2014</t>
  </si>
  <si>
    <t>31-03-2015</t>
  </si>
  <si>
    <t>Providing  &amp; Fixing of fans to Staff Quarters</t>
  </si>
  <si>
    <t>Setting UP of New Labs.</t>
  </si>
  <si>
    <t>Additions/Sale</t>
  </si>
  <si>
    <t>Interest Earned</t>
  </si>
  <si>
    <t>Prior Period Income</t>
  </si>
  <si>
    <t>SCHEDULE 13 : OTHER INCOMES</t>
  </si>
  <si>
    <t>SCHEDULE 15 : ESTABLISHMENT EXPENSES</t>
  </si>
  <si>
    <t>SCHEDULE 16 : ACADEMIC EXPENSES</t>
  </si>
  <si>
    <t>SCHEDULE 17 : ADMINISTRATIVE EXPENSES</t>
  </si>
  <si>
    <t>SCHEDULE 19 : REPAIR &amp; MAINTENANCE</t>
  </si>
  <si>
    <t>SCHEDULE 4 : DEPRECIATION</t>
  </si>
  <si>
    <t xml:space="preserve">Corpus/Capital Fund </t>
  </si>
  <si>
    <t>Investments Others</t>
  </si>
  <si>
    <t>Current Assets</t>
  </si>
  <si>
    <t>SCHEDULE 1 : CORPUS/CAPITAL FUND</t>
  </si>
  <si>
    <t>SEHEDULE 3 -CURRENT LIABILITIES &amp; PROVISIONS</t>
  </si>
  <si>
    <t xml:space="preserve">SEHEDULE 5 -INVESTMENTS </t>
  </si>
  <si>
    <t xml:space="preserve">SEHEDULE 7 -CURRENT ASSETS </t>
  </si>
  <si>
    <t>SEHEDULE 8 -LOANS, ADVANCES &amp; DEPOITS</t>
  </si>
  <si>
    <t>Computer Advance(Asset)</t>
  </si>
  <si>
    <t>SCHEDULE 4 OF FIXED ASSETS AS AT 31/03/2015</t>
  </si>
  <si>
    <t>SCHEDULE -4</t>
  </si>
  <si>
    <t>Cash-in Hand (Jammu)</t>
  </si>
  <si>
    <t>Cash-in Hand (Srinagar)</t>
  </si>
  <si>
    <t>E</t>
  </si>
  <si>
    <t>F</t>
  </si>
  <si>
    <t>G</t>
  </si>
  <si>
    <t>Others</t>
  </si>
  <si>
    <t>SUB- SCHEDULE E OF COMMUNICATIONS</t>
  </si>
  <si>
    <t>Internet</t>
  </si>
  <si>
    <t>Postage /Telegram</t>
  </si>
  <si>
    <t>Telephone/Fax</t>
  </si>
  <si>
    <t>SUB- SCHEDULE F OF INFRASTRUCTURE</t>
  </si>
  <si>
    <t>Fuel &amp; Conveyance of Staff</t>
  </si>
  <si>
    <t>Water Expenses</t>
  </si>
  <si>
    <t>Insurance</t>
  </si>
  <si>
    <t>Hot &amp; Cold Weather Charges</t>
  </si>
  <si>
    <t>Electricity Expenses</t>
  </si>
  <si>
    <t>SUB- SCHEDULE G OF OTHERS</t>
  </si>
  <si>
    <t>Advertisement &amp; Publicity</t>
  </si>
  <si>
    <t>Sainitation</t>
  </si>
  <si>
    <t>Total Administrative Expenses</t>
  </si>
  <si>
    <t>Jk Bank Sheikh-ul-Alam Chair A/C.0097</t>
  </si>
  <si>
    <t>Jk Bank CD A/c-106</t>
  </si>
  <si>
    <t xml:space="preserve">Sbi </t>
  </si>
  <si>
    <t>Leave Encashment</t>
  </si>
  <si>
    <t>Pension</t>
  </si>
  <si>
    <t>Salary, Wages Allowances</t>
  </si>
  <si>
    <t>Bonus</t>
  </si>
  <si>
    <t>DIEM Allowances</t>
  </si>
  <si>
    <t>Hill Composite Allowance</t>
  </si>
  <si>
    <t>House Rent Allowance</t>
  </si>
  <si>
    <t>Leave Travel Concession</t>
  </si>
  <si>
    <t>Medical Facilities</t>
  </si>
  <si>
    <t>Messing Allowance</t>
  </si>
  <si>
    <t>Pay</t>
  </si>
  <si>
    <t>Professional Development Allowance</t>
  </si>
  <si>
    <t>Transport Allowance</t>
  </si>
  <si>
    <t>Washing Allowance</t>
  </si>
  <si>
    <t>Gratuity</t>
  </si>
  <si>
    <t>Children Education Allowance</t>
  </si>
  <si>
    <t>Dearness Allowances</t>
  </si>
  <si>
    <t>Medical Reimbursement Allowances</t>
  </si>
  <si>
    <t>Grants-in-Aid Subsides</t>
  </si>
  <si>
    <t>SCHEDULE 10 : GRANTS-IN-AID SUBSIDES</t>
  </si>
  <si>
    <t>SCHEDULE 2 : DESIGNATED/EARMARKED FUNDS</t>
  </si>
  <si>
    <t>Add-Excess of Income over Expenditure transferred from Income &amp; Expenditure A/c</t>
  </si>
  <si>
    <t>Provision for Depreciation</t>
  </si>
  <si>
    <t>IIM SACK (Mett Engg. Department)</t>
  </si>
  <si>
    <t>Net Block as at 31/03/2015</t>
  </si>
  <si>
    <t>Less-Accumulated Depreciation upto31-03-2013 which was not available asset wise accordingly debited in lumsum</t>
  </si>
  <si>
    <t>Setting UP of New Labs. (Chemistry)</t>
  </si>
  <si>
    <t>Setting UP of New Labs. (Mechinical)</t>
  </si>
  <si>
    <t>Gross Tangible Assets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</si>
</sst>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0_);\(0.00\)"/>
    <numFmt numFmtId="165" formatCode="&quot;&quot;0"/>
    <numFmt numFmtId="166" formatCode="&quot;&quot;0.00"/>
  </numFmts>
  <fonts count="4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Cambria"/>
      <family val="1"/>
      <scheme val="major"/>
    </font>
    <font>
      <u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rgb="FF000000"/>
      <name val="Cambria"/>
      <family val="1"/>
    </font>
    <font>
      <b/>
      <u/>
      <sz val="10"/>
      <color rgb="FF000000"/>
      <name val="Cambria"/>
      <family val="1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u/>
      <sz val="10"/>
      <color rgb="FF000000"/>
      <name val="Cambria"/>
      <family val="1"/>
      <scheme val="major"/>
    </font>
    <font>
      <sz val="11"/>
      <color rgb="FF000000"/>
      <name val="Cambria"/>
      <family val="1"/>
    </font>
    <font>
      <b/>
      <sz val="11"/>
      <color theme="1"/>
      <name val="Cambria"/>
      <family val="1"/>
      <scheme val="major"/>
    </font>
    <font>
      <b/>
      <sz val="11"/>
      <color theme="1"/>
      <name val="Arial Narrow"/>
      <family val="2"/>
    </font>
    <font>
      <sz val="9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b/>
      <u/>
      <sz val="9"/>
      <color rgb="FF000000"/>
      <name val="Cambria"/>
      <family val="1"/>
      <scheme val="major"/>
    </font>
    <font>
      <sz val="9"/>
      <color rgb="FF000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u/>
      <sz val="10"/>
      <color theme="1"/>
      <name val="Cambria"/>
      <family val="1"/>
      <scheme val="major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u/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0"/>
      <name val="Cambria"/>
      <family val="1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3" fillId="0" borderId="0" xfId="0" applyFont="1" applyAlignment="1"/>
    <xf numFmtId="0" fontId="4" fillId="0" borderId="0" xfId="0" applyFont="1" applyAlignment="1"/>
    <xf numFmtId="2" fontId="2" fillId="0" borderId="0" xfId="0" applyNumberFormat="1" applyFont="1"/>
    <xf numFmtId="2" fontId="4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/>
    <xf numFmtId="0" fontId="2" fillId="0" borderId="0" xfId="0" applyFont="1" applyAlignment="1">
      <alignment horizontal="right"/>
    </xf>
    <xf numFmtId="2" fontId="2" fillId="0" borderId="0" xfId="0" applyNumberFormat="1" applyFont="1" applyBorder="1"/>
    <xf numFmtId="0" fontId="5" fillId="0" borderId="0" xfId="0" applyFont="1" applyAlignment="1"/>
    <xf numFmtId="2" fontId="4" fillId="0" borderId="0" xfId="0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Fill="1"/>
    <xf numFmtId="2" fontId="7" fillId="0" borderId="0" xfId="0" applyNumberFormat="1" applyFont="1" applyBorder="1"/>
    <xf numFmtId="0" fontId="3" fillId="0" borderId="0" xfId="0" applyFont="1" applyAlignment="1"/>
    <xf numFmtId="2" fontId="0" fillId="0" borderId="0" xfId="0" quotePrefix="1" applyNumberFormat="1"/>
    <xf numFmtId="2" fontId="4" fillId="0" borderId="0" xfId="0" quotePrefix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2" fontId="6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/>
    <xf numFmtId="0" fontId="5" fillId="0" borderId="0" xfId="0" applyFont="1"/>
    <xf numFmtId="0" fontId="11" fillId="0" borderId="0" xfId="0" applyFont="1"/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2" fontId="10" fillId="0" borderId="0" xfId="0" applyNumberFormat="1" applyFont="1"/>
    <xf numFmtId="0" fontId="10" fillId="0" borderId="0" xfId="0" applyFont="1" applyAlignment="1">
      <alignment horizontal="right"/>
    </xf>
    <xf numFmtId="2" fontId="12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12" fillId="0" borderId="2" xfId="0" applyNumberFormat="1" applyFont="1" applyBorder="1"/>
    <xf numFmtId="43" fontId="10" fillId="0" borderId="0" xfId="1" applyFont="1"/>
    <xf numFmtId="43" fontId="12" fillId="0" borderId="2" xfId="1" applyFont="1" applyBorder="1"/>
    <xf numFmtId="0" fontId="10" fillId="0" borderId="0" xfId="0" applyFont="1" applyBorder="1"/>
    <xf numFmtId="0" fontId="18" fillId="0" borderId="0" xfId="0" applyFont="1" applyAlignment="1">
      <alignment vertical="center"/>
    </xf>
    <xf numFmtId="2" fontId="12" fillId="0" borderId="0" xfId="0" applyNumberFormat="1" applyFont="1" applyAlignment="1">
      <alignment horizontal="right"/>
    </xf>
    <xf numFmtId="43" fontId="11" fillId="0" borderId="0" xfId="1" applyFont="1"/>
    <xf numFmtId="43" fontId="12" fillId="0" borderId="3" xfId="1" applyFont="1" applyBorder="1"/>
    <xf numFmtId="43" fontId="10" fillId="0" borderId="0" xfId="1" applyFont="1" applyAlignment="1">
      <alignment horizontal="right"/>
    </xf>
    <xf numFmtId="43" fontId="12" fillId="0" borderId="0" xfId="1" applyFont="1"/>
    <xf numFmtId="0" fontId="19" fillId="0" borderId="0" xfId="0" applyFont="1"/>
    <xf numFmtId="2" fontId="19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0" xfId="0" applyFont="1" applyAlignment="1"/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23" fillId="0" borderId="0" xfId="0" quotePrefix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2" fontId="12" fillId="0" borderId="0" xfId="0" applyNumberFormat="1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0" fillId="0" borderId="0" xfId="0" applyNumberFormat="1" applyFont="1" applyBorder="1"/>
    <xf numFmtId="164" fontId="10" fillId="0" borderId="0" xfId="0" applyNumberFormat="1" applyFont="1" applyBorder="1"/>
    <xf numFmtId="0" fontId="12" fillId="0" borderId="0" xfId="0" applyFont="1" applyBorder="1"/>
    <xf numFmtId="2" fontId="29" fillId="0" borderId="0" xfId="0" applyNumberFormat="1" applyFont="1"/>
    <xf numFmtId="49" fontId="30" fillId="0" borderId="0" xfId="0" applyNumberFormat="1" applyFont="1" applyAlignment="1">
      <alignment horizontal="left" vertical="top" indent="2"/>
    </xf>
    <xf numFmtId="165" fontId="30" fillId="0" borderId="0" xfId="0" applyNumberFormat="1" applyFont="1" applyAlignment="1">
      <alignment horizontal="right" vertical="top"/>
    </xf>
    <xf numFmtId="166" fontId="30" fillId="0" borderId="0" xfId="0" applyNumberFormat="1" applyFont="1" applyAlignment="1">
      <alignment horizontal="right" vertical="top"/>
    </xf>
    <xf numFmtId="49" fontId="31" fillId="0" borderId="0" xfId="0" applyNumberFormat="1" applyFont="1" applyAlignment="1">
      <alignment vertical="top"/>
    </xf>
    <xf numFmtId="165" fontId="31" fillId="0" borderId="0" xfId="0" applyNumberFormat="1" applyFont="1" applyAlignment="1">
      <alignment horizontal="right" vertical="top"/>
    </xf>
    <xf numFmtId="166" fontId="31" fillId="0" borderId="0" xfId="0" applyNumberFormat="1" applyFont="1" applyAlignment="1">
      <alignment horizontal="right" vertical="top"/>
    </xf>
    <xf numFmtId="43" fontId="0" fillId="0" borderId="0" xfId="1" applyFont="1"/>
    <xf numFmtId="0" fontId="32" fillId="0" borderId="0" xfId="0" applyFont="1" applyAlignment="1">
      <alignment vertical="center"/>
    </xf>
    <xf numFmtId="43" fontId="5" fillId="0" borderId="0" xfId="1" applyFont="1" applyAlignment="1"/>
    <xf numFmtId="43" fontId="0" fillId="0" borderId="0" xfId="0" applyNumberFormat="1"/>
    <xf numFmtId="43" fontId="5" fillId="0" borderId="0" xfId="1" applyFont="1" applyAlignment="1">
      <alignment horizontal="right"/>
    </xf>
    <xf numFmtId="43" fontId="21" fillId="0" borderId="0" xfId="1" applyFont="1" applyAlignment="1">
      <alignment horizontal="right"/>
    </xf>
    <xf numFmtId="43" fontId="21" fillId="0" borderId="0" xfId="1" applyFont="1"/>
    <xf numFmtId="43" fontId="25" fillId="0" borderId="0" xfId="1" applyFont="1" applyAlignment="1">
      <alignment horizontal="right"/>
    </xf>
    <xf numFmtId="43" fontId="25" fillId="0" borderId="2" xfId="1" applyFont="1" applyBorder="1"/>
    <xf numFmtId="43" fontId="25" fillId="0" borderId="0" xfId="1" applyFont="1"/>
    <xf numFmtId="43" fontId="29" fillId="0" borderId="0" xfId="1" applyFont="1"/>
    <xf numFmtId="43" fontId="12" fillId="0" borderId="0" xfId="1" applyFont="1" applyBorder="1"/>
    <xf numFmtId="43" fontId="10" fillId="0" borderId="0" xfId="1" applyFont="1" applyBorder="1"/>
    <xf numFmtId="43" fontId="12" fillId="0" borderId="1" xfId="1" applyFont="1" applyBorder="1"/>
    <xf numFmtId="49" fontId="10" fillId="0" borderId="0" xfId="0" applyNumberFormat="1" applyFont="1" applyAlignment="1">
      <alignment vertical="top"/>
    </xf>
    <xf numFmtId="43" fontId="10" fillId="0" borderId="0" xfId="1" applyFont="1" applyAlignment="1">
      <alignment horizontal="right" vertical="top"/>
    </xf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4" fillId="0" borderId="0" xfId="0" applyFont="1" applyAlignment="1"/>
    <xf numFmtId="0" fontId="34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right"/>
    </xf>
    <xf numFmtId="14" fontId="35" fillId="0" borderId="0" xfId="0" quotePrefix="1" applyNumberFormat="1" applyFont="1" applyAlignment="1">
      <alignment horizontal="right"/>
    </xf>
    <xf numFmtId="0" fontId="35" fillId="0" borderId="0" xfId="0" quotePrefix="1" applyFont="1" applyAlignment="1">
      <alignment horizontal="right"/>
    </xf>
    <xf numFmtId="2" fontId="33" fillId="0" borderId="0" xfId="0" applyNumberFormat="1" applyFont="1"/>
    <xf numFmtId="2" fontId="33" fillId="0" borderId="0" xfId="0" applyNumberFormat="1" applyFont="1" applyAlignment="1">
      <alignment horizontal="right"/>
    </xf>
    <xf numFmtId="0" fontId="33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2" fontId="34" fillId="0" borderId="0" xfId="0" applyNumberFormat="1" applyFont="1" applyBorder="1" applyAlignment="1">
      <alignment horizontal="right"/>
    </xf>
    <xf numFmtId="2" fontId="33" fillId="0" borderId="0" xfId="0" applyNumberFormat="1" applyFont="1" applyBorder="1" applyAlignment="1">
      <alignment horizontal="right"/>
    </xf>
    <xf numFmtId="2" fontId="33" fillId="0" borderId="0" xfId="0" applyNumberFormat="1" applyFont="1" applyBorder="1"/>
    <xf numFmtId="2" fontId="34" fillId="0" borderId="0" xfId="0" applyNumberFormat="1" applyFont="1" applyBorder="1"/>
    <xf numFmtId="2" fontId="34" fillId="0" borderId="1" xfId="0" applyNumberFormat="1" applyFont="1" applyBorder="1"/>
    <xf numFmtId="43" fontId="33" fillId="0" borderId="0" xfId="1" applyFont="1" applyAlignment="1">
      <alignment horizontal="right"/>
    </xf>
    <xf numFmtId="43" fontId="33" fillId="0" borderId="0" xfId="1" applyFont="1"/>
    <xf numFmtId="43" fontId="34" fillId="0" borderId="2" xfId="1" applyFont="1" applyBorder="1" applyAlignment="1">
      <alignment horizontal="right"/>
    </xf>
    <xf numFmtId="43" fontId="34" fillId="0" borderId="2" xfId="1" applyFont="1" applyBorder="1"/>
    <xf numFmtId="43" fontId="33" fillId="0" borderId="0" xfId="1" applyFont="1" applyBorder="1"/>
    <xf numFmtId="2" fontId="34" fillId="0" borderId="0" xfId="0" applyNumberFormat="1" applyFont="1"/>
    <xf numFmtId="43" fontId="12" fillId="0" borderId="2" xfId="1" applyFont="1" applyBorder="1" applyAlignment="1">
      <alignment horizontal="right"/>
    </xf>
    <xf numFmtId="43" fontId="10" fillId="0" borderId="0" xfId="1" applyFont="1" applyBorder="1" applyAlignment="1">
      <alignment horizontal="right"/>
    </xf>
    <xf numFmtId="0" fontId="12" fillId="0" borderId="0" xfId="0" applyFont="1" applyAlignment="1"/>
    <xf numFmtId="0" fontId="37" fillId="0" borderId="0" xfId="0" applyFont="1" applyAlignment="1">
      <alignment vertical="center"/>
    </xf>
    <xf numFmtId="43" fontId="38" fillId="0" borderId="0" xfId="1" applyFont="1"/>
    <xf numFmtId="43" fontId="38" fillId="0" borderId="0" xfId="1" applyFont="1" applyAlignment="1">
      <alignment horizontal="right"/>
    </xf>
    <xf numFmtId="43" fontId="39" fillId="0" borderId="3" xfId="1" applyFont="1" applyBorder="1"/>
    <xf numFmtId="0" fontId="38" fillId="0" borderId="0" xfId="0" applyFont="1"/>
    <xf numFmtId="43" fontId="40" fillId="0" borderId="0" xfId="1" applyFont="1"/>
    <xf numFmtId="43" fontId="39" fillId="0" borderId="0" xfId="1" applyFont="1" applyAlignment="1">
      <alignment horizontal="right"/>
    </xf>
    <xf numFmtId="43" fontId="39" fillId="0" borderId="2" xfId="1" applyFont="1" applyBorder="1" applyAlignment="1">
      <alignment horizontal="right"/>
    </xf>
    <xf numFmtId="43" fontId="12" fillId="0" borderId="0" xfId="0" applyNumberFormat="1" applyFont="1" applyAlignment="1">
      <alignment horizontal="center"/>
    </xf>
    <xf numFmtId="43" fontId="36" fillId="0" borderId="0" xfId="1" applyFont="1" applyAlignment="1">
      <alignment horizontal="right"/>
    </xf>
    <xf numFmtId="43" fontId="36" fillId="0" borderId="0" xfId="1" applyFont="1"/>
    <xf numFmtId="0" fontId="36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opLeftCell="A76" workbookViewId="0">
      <selection activeCell="E40" sqref="A1:E40"/>
    </sheetView>
  </sheetViews>
  <sheetFormatPr defaultRowHeight="15"/>
  <cols>
    <col min="1" max="1" width="2.42578125" customWidth="1"/>
    <col min="2" max="2" width="70.7109375" customWidth="1"/>
    <col min="3" max="3" width="15.7109375" customWidth="1"/>
    <col min="4" max="5" width="20.7109375" customWidth="1"/>
    <col min="7" max="7" width="16.85546875" bestFit="1" customWidth="1"/>
    <col min="8" max="8" width="10" bestFit="1" customWidth="1"/>
    <col min="9" max="9" width="8.5703125" customWidth="1"/>
    <col min="10" max="10" width="9.140625" hidden="1" customWidth="1"/>
  </cols>
  <sheetData>
    <row r="1" spans="1:14">
      <c r="A1" s="163" t="s">
        <v>277</v>
      </c>
      <c r="B1" s="163"/>
      <c r="C1" s="163"/>
      <c r="D1" s="163"/>
      <c r="E1" s="163"/>
      <c r="F1" s="16"/>
      <c r="G1" s="16"/>
      <c r="H1" s="16"/>
      <c r="J1" s="165"/>
      <c r="K1" s="165"/>
      <c r="L1" s="165"/>
      <c r="M1" s="165"/>
      <c r="N1" s="165"/>
    </row>
    <row r="2" spans="1:14" ht="8.25" customHeight="1">
      <c r="A2" s="45"/>
      <c r="B2" s="45"/>
      <c r="C2" s="45"/>
      <c r="D2" s="45"/>
      <c r="E2" s="45"/>
      <c r="F2" s="16"/>
      <c r="G2" s="16"/>
      <c r="H2" s="16"/>
      <c r="J2" s="43"/>
      <c r="K2" s="43"/>
      <c r="L2" s="43"/>
      <c r="M2" s="43"/>
      <c r="N2" s="43"/>
    </row>
    <row r="3" spans="1:14">
      <c r="A3" s="163" t="s">
        <v>383</v>
      </c>
      <c r="B3" s="163"/>
      <c r="C3" s="163"/>
      <c r="D3" s="163"/>
      <c r="E3" s="163"/>
      <c r="F3" s="2"/>
    </row>
    <row r="4" spans="1:14">
      <c r="A4" s="45"/>
      <c r="B4" s="45"/>
      <c r="C4" s="45"/>
      <c r="D4" s="45"/>
      <c r="E4" s="45"/>
      <c r="F4" s="1"/>
    </row>
    <row r="5" spans="1:14">
      <c r="A5" s="45"/>
      <c r="B5" s="45"/>
      <c r="C5" s="45"/>
      <c r="D5" s="47" t="s">
        <v>304</v>
      </c>
      <c r="E5" s="47" t="s">
        <v>305</v>
      </c>
      <c r="F5" s="1"/>
    </row>
    <row r="6" spans="1:14">
      <c r="A6" s="48"/>
      <c r="B6" s="49" t="s">
        <v>303</v>
      </c>
      <c r="C6" s="45" t="s">
        <v>0</v>
      </c>
      <c r="D6" s="47" t="s">
        <v>1</v>
      </c>
      <c r="E6" s="47" t="s">
        <v>1</v>
      </c>
      <c r="I6" s="164"/>
      <c r="J6" s="164"/>
      <c r="K6" s="164"/>
      <c r="L6" s="164"/>
    </row>
    <row r="7" spans="1:14">
      <c r="A7" s="48"/>
      <c r="B7" s="48"/>
      <c r="C7" s="48"/>
      <c r="D7" s="48"/>
      <c r="E7" s="50"/>
    </row>
    <row r="8" spans="1:14">
      <c r="A8" s="48"/>
      <c r="B8" s="49" t="s">
        <v>306</v>
      </c>
      <c r="C8" s="48"/>
      <c r="D8" s="155"/>
      <c r="E8" s="51"/>
    </row>
    <row r="9" spans="1:14">
      <c r="A9" s="48"/>
      <c r="B9" s="48" t="s">
        <v>547</v>
      </c>
      <c r="C9" s="52">
        <v>1</v>
      </c>
      <c r="D9" s="153">
        <f>'Schedule 1'!C13</f>
        <v>566494755.67250001</v>
      </c>
      <c r="E9" s="72">
        <v>117219779.87</v>
      </c>
    </row>
    <row r="10" spans="1:14">
      <c r="A10" s="48"/>
      <c r="D10" s="156"/>
      <c r="E10" s="106"/>
    </row>
    <row r="11" spans="1:14">
      <c r="A11" s="48"/>
      <c r="B11" s="48" t="s">
        <v>307</v>
      </c>
      <c r="C11" s="52">
        <v>2</v>
      </c>
      <c r="D11" s="153">
        <f>'Schedule 2'!P30</f>
        <v>1019450095</v>
      </c>
      <c r="E11" s="72">
        <v>1017148574</v>
      </c>
    </row>
    <row r="12" spans="1:14">
      <c r="A12" s="48"/>
      <c r="D12" s="156"/>
      <c r="E12" s="106"/>
    </row>
    <row r="13" spans="1:14">
      <c r="A13" s="48"/>
      <c r="B13" s="48" t="s">
        <v>5</v>
      </c>
      <c r="C13" s="52">
        <v>3</v>
      </c>
      <c r="D13" s="153">
        <f>'Schedule 3-5-7-8'!D16</f>
        <v>380153095.32999998</v>
      </c>
      <c r="E13" s="72">
        <v>355058612</v>
      </c>
      <c r="I13" s="3"/>
    </row>
    <row r="14" spans="1:14">
      <c r="A14" s="48"/>
      <c r="B14" s="48"/>
      <c r="C14" s="52"/>
      <c r="D14" s="157"/>
      <c r="E14" s="70"/>
    </row>
    <row r="15" spans="1:14">
      <c r="A15" s="48"/>
      <c r="B15" s="53" t="s">
        <v>19</v>
      </c>
      <c r="C15" s="52"/>
      <c r="D15" s="158">
        <f>SUM(D9:D14)</f>
        <v>1966097946.0025001</v>
      </c>
      <c r="E15" s="148">
        <f>SUM(E9:E14)</f>
        <v>1489426965.8699999</v>
      </c>
      <c r="G15" s="3"/>
    </row>
    <row r="16" spans="1:14">
      <c r="A16" s="48"/>
      <c r="B16" s="48"/>
      <c r="C16" s="52"/>
      <c r="D16" s="153"/>
      <c r="E16" s="70"/>
      <c r="G16" s="109"/>
    </row>
    <row r="17" spans="1:9">
      <c r="A17" s="48"/>
      <c r="B17" s="49" t="s">
        <v>308</v>
      </c>
      <c r="C17" s="52"/>
      <c r="D17" s="153"/>
      <c r="E17" s="70"/>
    </row>
    <row r="18" spans="1:9">
      <c r="A18" s="48"/>
      <c r="B18" s="49" t="s">
        <v>20</v>
      </c>
      <c r="C18" s="52">
        <v>4</v>
      </c>
      <c r="D18" s="153"/>
      <c r="E18" s="70"/>
    </row>
    <row r="19" spans="1:9">
      <c r="A19" s="48"/>
      <c r="B19" s="48" t="s">
        <v>609</v>
      </c>
      <c r="C19" s="52"/>
      <c r="D19" s="153">
        <f>'Fixed Assets -5'!H185</f>
        <v>895227285</v>
      </c>
      <c r="E19" s="72">
        <v>415875672.87000006</v>
      </c>
    </row>
    <row r="20" spans="1:9">
      <c r="A20" s="48"/>
      <c r="B20" s="48" t="s">
        <v>309</v>
      </c>
      <c r="C20" s="52"/>
      <c r="D20" s="153"/>
      <c r="E20" s="72">
        <v>0</v>
      </c>
    </row>
    <row r="21" spans="1:9">
      <c r="A21" s="48"/>
      <c r="B21" s="48" t="s">
        <v>310</v>
      </c>
      <c r="C21" s="52"/>
      <c r="D21" s="153">
        <f>'Fixed Assets -5'!L209</f>
        <v>421923577</v>
      </c>
      <c r="E21" s="72">
        <v>398435738</v>
      </c>
    </row>
    <row r="22" spans="1:9">
      <c r="A22" s="48"/>
      <c r="B22" s="48"/>
      <c r="C22" s="52"/>
      <c r="D22" s="153"/>
      <c r="E22" s="72"/>
    </row>
    <row r="23" spans="1:9">
      <c r="A23" s="48"/>
      <c r="B23" s="49" t="s">
        <v>311</v>
      </c>
      <c r="C23" s="52">
        <v>5</v>
      </c>
      <c r="D23" s="153"/>
      <c r="E23" s="72"/>
      <c r="G23" s="109"/>
    </row>
    <row r="24" spans="1:9">
      <c r="A24" s="48"/>
      <c r="B24" s="48" t="s">
        <v>312</v>
      </c>
      <c r="C24" s="52"/>
      <c r="D24" s="153">
        <f>'Schedule 3-5-7-8'!D55</f>
        <v>139921021</v>
      </c>
      <c r="E24" s="72">
        <v>638270212</v>
      </c>
    </row>
    <row r="25" spans="1:9">
      <c r="A25" s="48"/>
      <c r="B25" s="48" t="s">
        <v>313</v>
      </c>
      <c r="C25" s="52"/>
      <c r="D25" s="153">
        <f>'Schedule 3-5-7-8'!D67</f>
        <v>311676084</v>
      </c>
      <c r="E25" s="72">
        <v>1054975</v>
      </c>
    </row>
    <row r="26" spans="1:9">
      <c r="A26" s="48"/>
      <c r="B26" s="48"/>
      <c r="C26" s="52"/>
      <c r="D26" s="153"/>
      <c r="E26" s="72"/>
    </row>
    <row r="27" spans="1:9">
      <c r="A27" s="48"/>
      <c r="B27" s="48" t="s">
        <v>548</v>
      </c>
      <c r="C27" s="52">
        <v>6</v>
      </c>
      <c r="D27" s="153" t="s">
        <v>286</v>
      </c>
      <c r="E27" s="72" t="s">
        <v>286</v>
      </c>
    </row>
    <row r="28" spans="1:9">
      <c r="A28" s="48"/>
      <c r="B28" s="48"/>
      <c r="C28" s="52"/>
      <c r="D28" s="153"/>
      <c r="E28" s="72"/>
    </row>
    <row r="29" spans="1:9">
      <c r="A29" s="48"/>
      <c r="B29" s="48" t="s">
        <v>549</v>
      </c>
      <c r="C29" s="52">
        <v>7</v>
      </c>
      <c r="D29" s="153">
        <f>'Schedule 3-5-7-8'!D101</f>
        <v>162802667.21000001</v>
      </c>
      <c r="E29" s="72"/>
    </row>
    <row r="30" spans="1:9">
      <c r="A30" s="48"/>
      <c r="B30" s="49"/>
      <c r="C30" s="52"/>
      <c r="D30" s="153"/>
      <c r="E30" s="72"/>
    </row>
    <row r="31" spans="1:9">
      <c r="A31" s="48"/>
      <c r="B31" s="48" t="s">
        <v>314</v>
      </c>
      <c r="C31" s="52">
        <v>8</v>
      </c>
      <c r="D31" s="153">
        <f>'Schedule 3-5-7-8'!D138</f>
        <v>34547311.789999999</v>
      </c>
      <c r="E31" s="72">
        <v>35790368</v>
      </c>
      <c r="G31" s="3"/>
    </row>
    <row r="32" spans="1:9">
      <c r="A32" s="48"/>
      <c r="B32" s="48"/>
      <c r="C32" s="52"/>
      <c r="D32" s="153"/>
      <c r="E32" s="70"/>
      <c r="G32" s="3"/>
      <c r="I32" s="3"/>
    </row>
    <row r="33" spans="1:14">
      <c r="A33" s="48"/>
      <c r="B33" s="53" t="s">
        <v>19</v>
      </c>
      <c r="C33" s="52"/>
      <c r="D33" s="158">
        <f>SUM(D19:D32)</f>
        <v>1966097946</v>
      </c>
      <c r="E33" s="148">
        <f>SUM(E19:E32)</f>
        <v>1489426965.8700001</v>
      </c>
    </row>
    <row r="34" spans="1:14">
      <c r="A34" s="48"/>
      <c r="B34" s="48"/>
      <c r="C34" s="52"/>
      <c r="D34" s="51"/>
      <c r="E34" s="51"/>
    </row>
    <row r="35" spans="1:14">
      <c r="A35" s="48"/>
      <c r="B35" s="48"/>
      <c r="C35" s="52"/>
      <c r="D35" s="51"/>
      <c r="E35" s="51"/>
    </row>
    <row r="36" spans="1:14">
      <c r="A36" s="166" t="s">
        <v>380</v>
      </c>
      <c r="B36" s="166"/>
      <c r="C36" s="166"/>
      <c r="D36" s="166"/>
      <c r="E36" s="166"/>
    </row>
    <row r="37" spans="1:14">
      <c r="A37" s="54"/>
      <c r="B37" s="54"/>
      <c r="C37" s="54"/>
      <c r="D37" s="159"/>
      <c r="E37" s="54"/>
    </row>
    <row r="38" spans="1:14">
      <c r="A38" s="53"/>
      <c r="B38" s="53"/>
      <c r="C38" s="54"/>
      <c r="D38" s="69"/>
      <c r="E38" s="74"/>
    </row>
    <row r="39" spans="1:14" ht="16.5">
      <c r="A39" s="74"/>
      <c r="B39" s="53" t="s">
        <v>284</v>
      </c>
      <c r="C39" s="53"/>
      <c r="D39" s="53"/>
      <c r="E39" s="75"/>
      <c r="I39" s="36"/>
      <c r="K39" s="4"/>
      <c r="L39" s="4"/>
      <c r="M39" s="4"/>
      <c r="N39" s="18"/>
    </row>
    <row r="40" spans="1:14" ht="16.5">
      <c r="A40" s="74"/>
      <c r="B40" s="53" t="s">
        <v>285</v>
      </c>
      <c r="C40" s="53"/>
      <c r="D40" s="53"/>
      <c r="E40" s="74"/>
      <c r="I40" s="37"/>
      <c r="K40" s="4"/>
      <c r="L40" s="4"/>
      <c r="M40" s="4"/>
      <c r="N40" s="18"/>
    </row>
    <row r="41" spans="1:14" ht="16.5">
      <c r="A41" s="76"/>
      <c r="B41" s="5"/>
      <c r="C41" s="5"/>
      <c r="D41" s="5"/>
      <c r="E41" s="76"/>
      <c r="I41" s="36"/>
      <c r="K41" s="4"/>
      <c r="L41" s="4"/>
      <c r="M41" s="4"/>
      <c r="N41" s="18"/>
    </row>
    <row r="42" spans="1:14" ht="16.5">
      <c r="A42" s="76"/>
      <c r="B42" s="5"/>
      <c r="C42" s="5"/>
      <c r="D42" s="5"/>
      <c r="E42" s="77"/>
      <c r="I42" s="36"/>
    </row>
    <row r="43" spans="1:14" ht="16.5">
      <c r="A43" s="18"/>
      <c r="B43" s="4"/>
      <c r="C43" s="4"/>
      <c r="D43" s="4"/>
      <c r="E43" s="18"/>
      <c r="I43" s="36"/>
    </row>
    <row r="44" spans="1:14" ht="16.5">
      <c r="A44" s="18"/>
      <c r="B44" s="4"/>
      <c r="C44" s="4"/>
      <c r="D44" s="4"/>
      <c r="E44" s="18"/>
      <c r="I44" s="38"/>
    </row>
    <row r="45" spans="1:14" ht="16.5">
      <c r="A45" s="18"/>
      <c r="B45" s="4"/>
      <c r="C45" s="4"/>
      <c r="D45" s="4"/>
      <c r="E45" s="18"/>
      <c r="I45" s="36"/>
    </row>
    <row r="46" spans="1:14" ht="16.5">
      <c r="A46" s="18"/>
      <c r="B46" s="4"/>
      <c r="C46" s="4"/>
      <c r="D46" s="4"/>
      <c r="E46" s="18"/>
      <c r="I46" s="36"/>
    </row>
    <row r="47" spans="1:14" ht="16.5">
      <c r="A47" s="18"/>
      <c r="B47" s="18"/>
      <c r="C47" s="18"/>
      <c r="D47" s="18"/>
      <c r="E47" s="18"/>
      <c r="I47" s="39"/>
    </row>
    <row r="48" spans="1:14" ht="16.5">
      <c r="A48" s="18"/>
      <c r="B48" s="18"/>
      <c r="C48" s="18"/>
      <c r="D48" s="18"/>
      <c r="E48" s="18"/>
      <c r="I48" s="36"/>
    </row>
    <row r="49" spans="1:9" ht="16.5">
      <c r="A49" s="18"/>
      <c r="B49" s="18"/>
      <c r="C49" s="18"/>
      <c r="D49" s="18"/>
      <c r="E49" s="18"/>
      <c r="I49" s="37"/>
    </row>
    <row r="50" spans="1:9" ht="16.5">
      <c r="A50" s="18"/>
      <c r="B50" s="18"/>
      <c r="C50" s="18"/>
      <c r="D50" s="18"/>
      <c r="E50" s="19"/>
      <c r="I50" s="40"/>
    </row>
    <row r="51" spans="1:9" ht="16.5">
      <c r="A51" s="18"/>
      <c r="B51" s="18"/>
      <c r="C51" s="18"/>
      <c r="D51" s="18"/>
      <c r="E51" s="18"/>
      <c r="I51" s="40"/>
    </row>
    <row r="52" spans="1:9" ht="16.5">
      <c r="A52" s="18"/>
      <c r="B52" s="18"/>
      <c r="C52" s="18"/>
      <c r="D52" s="18"/>
      <c r="E52" s="18"/>
      <c r="I52" s="40"/>
    </row>
    <row r="53" spans="1:9" ht="16.5">
      <c r="A53" s="18"/>
      <c r="B53" s="18"/>
      <c r="C53" s="18"/>
      <c r="D53" s="18"/>
      <c r="E53" s="18"/>
    </row>
    <row r="54" spans="1:9" ht="16.5">
      <c r="A54" s="18"/>
      <c r="B54" s="18"/>
      <c r="C54" s="18"/>
      <c r="D54" s="18"/>
      <c r="E54" s="18"/>
    </row>
    <row r="55" spans="1:9" ht="16.5">
      <c r="A55" s="18"/>
      <c r="B55" s="18"/>
      <c r="C55" s="18"/>
      <c r="D55" s="18"/>
      <c r="E55" s="18"/>
    </row>
    <row r="56" spans="1:9" ht="16.5">
      <c r="A56" s="18"/>
      <c r="B56" s="18"/>
      <c r="C56" s="18"/>
      <c r="D56" s="18"/>
      <c r="E56" s="18"/>
    </row>
    <row r="57" spans="1:9" ht="16.5">
      <c r="A57" s="18"/>
      <c r="B57" s="18"/>
      <c r="C57" s="18"/>
      <c r="D57" s="18"/>
      <c r="E57" s="19"/>
    </row>
  </sheetData>
  <mergeCells count="5">
    <mergeCell ref="A3:E3"/>
    <mergeCell ref="I6:L6"/>
    <mergeCell ref="A1:E1"/>
    <mergeCell ref="J1:N1"/>
    <mergeCell ref="A36:E36"/>
  </mergeCells>
  <printOptions horizontalCentered="1"/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8"/>
  <sheetViews>
    <sheetView workbookViewId="0">
      <selection activeCell="E121" sqref="A1:E121"/>
    </sheetView>
  </sheetViews>
  <sheetFormatPr defaultRowHeight="12.75"/>
  <cols>
    <col min="1" max="1" width="0.7109375" style="4" customWidth="1"/>
    <col min="2" max="2" width="45.7109375" style="4" customWidth="1"/>
    <col min="3" max="3" width="20.7109375" style="4" customWidth="1"/>
    <col min="4" max="4" width="45.7109375" style="4" customWidth="1"/>
    <col min="5" max="5" width="20.7109375" style="4" customWidth="1"/>
    <col min="6" max="6" width="9.140625" style="4"/>
    <col min="7" max="7" width="9.5703125" style="4" bestFit="1" customWidth="1"/>
    <col min="8" max="16384" width="9.140625" style="4"/>
  </cols>
  <sheetData>
    <row r="1" spans="1:10">
      <c r="A1" s="48"/>
      <c r="B1" s="48"/>
      <c r="C1" s="48"/>
      <c r="D1" s="48"/>
      <c r="E1" s="48"/>
    </row>
    <row r="2" spans="1:10">
      <c r="A2" s="48"/>
      <c r="B2" s="48"/>
      <c r="C2" s="48"/>
      <c r="D2" s="48"/>
      <c r="E2" s="48"/>
    </row>
    <row r="3" spans="1:10" ht="15" customHeight="1">
      <c r="A3" s="163" t="s">
        <v>277</v>
      </c>
      <c r="B3" s="163"/>
      <c r="C3" s="163"/>
      <c r="D3" s="163"/>
      <c r="E3" s="163"/>
      <c r="F3" s="26"/>
      <c r="G3" s="26"/>
      <c r="H3" s="6"/>
      <c r="I3" s="6"/>
      <c r="J3" s="6"/>
    </row>
    <row r="4" spans="1:10" ht="12.75" customHeight="1">
      <c r="A4" s="45"/>
      <c r="B4" s="45"/>
      <c r="C4" s="45"/>
      <c r="D4" s="45"/>
      <c r="E4" s="45"/>
      <c r="F4" s="26"/>
      <c r="G4" s="26"/>
      <c r="H4" s="26"/>
      <c r="I4" s="26"/>
      <c r="J4" s="26"/>
    </row>
    <row r="5" spans="1:10" ht="15" customHeight="1">
      <c r="A5" s="163" t="s">
        <v>385</v>
      </c>
      <c r="B5" s="163"/>
      <c r="C5" s="163"/>
      <c r="D5" s="163"/>
      <c r="E5" s="163"/>
      <c r="F5" s="7"/>
      <c r="G5" s="7"/>
    </row>
    <row r="6" spans="1:10">
      <c r="A6" s="48"/>
      <c r="B6" s="48"/>
      <c r="C6" s="48"/>
      <c r="D6" s="48"/>
      <c r="E6" s="48"/>
    </row>
    <row r="7" spans="1:10">
      <c r="A7" s="48"/>
      <c r="B7" s="60" t="s">
        <v>209</v>
      </c>
      <c r="C7" s="47" t="s">
        <v>1</v>
      </c>
      <c r="D7" s="60" t="s">
        <v>210</v>
      </c>
      <c r="E7" s="47" t="s">
        <v>1</v>
      </c>
    </row>
    <row r="8" spans="1:10">
      <c r="A8" s="48"/>
      <c r="B8" s="54"/>
      <c r="C8" s="53"/>
      <c r="D8" s="54"/>
      <c r="E8" s="65"/>
    </row>
    <row r="9" spans="1:10">
      <c r="A9" s="48"/>
      <c r="B9" s="49" t="s">
        <v>18</v>
      </c>
      <c r="C9" s="48"/>
      <c r="D9" s="59" t="s">
        <v>18</v>
      </c>
      <c r="E9" s="65"/>
    </row>
    <row r="10" spans="1:10">
      <c r="A10" s="48"/>
      <c r="B10" s="48" t="s">
        <v>252</v>
      </c>
      <c r="C10" s="65">
        <v>7060790</v>
      </c>
      <c r="D10" s="58" t="s">
        <v>197</v>
      </c>
      <c r="E10" s="65">
        <v>92378978</v>
      </c>
    </row>
    <row r="11" spans="1:10">
      <c r="A11" s="48"/>
      <c r="B11" s="48" t="s">
        <v>376</v>
      </c>
      <c r="C11" s="65">
        <v>96593</v>
      </c>
      <c r="D11" s="59" t="s">
        <v>5</v>
      </c>
      <c r="E11" s="65"/>
    </row>
    <row r="12" spans="1:10">
      <c r="A12" s="48"/>
      <c r="B12" s="49"/>
      <c r="C12" s="65"/>
      <c r="D12" s="58" t="s">
        <v>296</v>
      </c>
      <c r="E12" s="65">
        <v>76919</v>
      </c>
    </row>
    <row r="13" spans="1:10">
      <c r="A13" s="48"/>
      <c r="B13" s="49" t="s">
        <v>422</v>
      </c>
      <c r="C13" s="65"/>
      <c r="D13" s="58" t="s">
        <v>211</v>
      </c>
      <c r="E13" s="65">
        <v>641313</v>
      </c>
    </row>
    <row r="14" spans="1:10">
      <c r="A14" s="48"/>
      <c r="B14" s="61" t="s">
        <v>377</v>
      </c>
      <c r="C14" s="65">
        <v>128</v>
      </c>
      <c r="D14" s="151" t="s">
        <v>212</v>
      </c>
      <c r="E14" s="65">
        <v>8196795</v>
      </c>
    </row>
    <row r="15" spans="1:10">
      <c r="A15" s="48"/>
      <c r="B15" s="61" t="s">
        <v>2</v>
      </c>
      <c r="C15" s="65">
        <v>326</v>
      </c>
      <c r="D15" s="58" t="s">
        <v>386</v>
      </c>
      <c r="E15" s="65">
        <v>491784</v>
      </c>
    </row>
    <row r="16" spans="1:10">
      <c r="A16" s="48"/>
      <c r="B16" s="61" t="s">
        <v>3</v>
      </c>
      <c r="C16" s="65">
        <v>326</v>
      </c>
      <c r="D16" s="58" t="s">
        <v>9</v>
      </c>
      <c r="E16" s="65">
        <v>13310357</v>
      </c>
    </row>
    <row r="17" spans="1:7">
      <c r="A17" s="48"/>
      <c r="B17" s="61" t="s">
        <v>198</v>
      </c>
      <c r="C17" s="65">
        <v>12586</v>
      </c>
      <c r="D17" s="58" t="s">
        <v>10</v>
      </c>
      <c r="E17" s="65">
        <v>26400</v>
      </c>
    </row>
    <row r="18" spans="1:7">
      <c r="A18" s="48"/>
      <c r="B18" s="61" t="s">
        <v>409</v>
      </c>
      <c r="C18" s="65">
        <v>7939</v>
      </c>
      <c r="D18" s="58" t="s">
        <v>388</v>
      </c>
      <c r="E18" s="65">
        <v>39600</v>
      </c>
    </row>
    <row r="19" spans="1:7">
      <c r="A19" s="48"/>
      <c r="B19" s="61" t="s">
        <v>4</v>
      </c>
      <c r="C19" s="65">
        <v>245</v>
      </c>
      <c r="D19" s="58" t="s">
        <v>371</v>
      </c>
      <c r="E19" s="65">
        <v>184500</v>
      </c>
    </row>
    <row r="20" spans="1:7">
      <c r="A20" s="48"/>
      <c r="B20" s="49" t="s">
        <v>5</v>
      </c>
      <c r="D20" s="58" t="s">
        <v>12</v>
      </c>
      <c r="E20" s="65">
        <v>44500</v>
      </c>
      <c r="G20" s="61"/>
    </row>
    <row r="21" spans="1:7">
      <c r="A21" s="48"/>
      <c r="B21" s="61" t="s">
        <v>193</v>
      </c>
      <c r="C21" s="65">
        <v>871418</v>
      </c>
      <c r="D21" s="58" t="s">
        <v>194</v>
      </c>
      <c r="E21" s="65">
        <v>5010000</v>
      </c>
    </row>
    <row r="22" spans="1:7">
      <c r="A22" s="48"/>
      <c r="B22" s="58" t="s">
        <v>212</v>
      </c>
      <c r="C22" s="65">
        <v>8131667</v>
      </c>
      <c r="D22" s="58" t="s">
        <v>195</v>
      </c>
      <c r="E22" s="65">
        <v>2123000</v>
      </c>
    </row>
    <row r="23" spans="1:7">
      <c r="A23" s="48"/>
      <c r="B23" s="58" t="s">
        <v>199</v>
      </c>
      <c r="C23" s="65">
        <v>2059100</v>
      </c>
      <c r="D23" s="58" t="s">
        <v>423</v>
      </c>
      <c r="E23" s="65">
        <v>8122</v>
      </c>
    </row>
    <row r="24" spans="1:7">
      <c r="A24" s="48"/>
      <c r="B24" s="58" t="s">
        <v>386</v>
      </c>
      <c r="C24" s="65">
        <v>491784</v>
      </c>
      <c r="D24" s="58" t="s">
        <v>389</v>
      </c>
      <c r="E24" s="65">
        <v>13212000</v>
      </c>
    </row>
    <row r="25" spans="1:7">
      <c r="A25" s="48"/>
      <c r="B25" s="58" t="s">
        <v>387</v>
      </c>
      <c r="C25" s="65">
        <v>499600</v>
      </c>
      <c r="D25" s="58" t="s">
        <v>424</v>
      </c>
      <c r="E25" s="65">
        <v>30410510</v>
      </c>
    </row>
    <row r="26" spans="1:7">
      <c r="A26" s="48"/>
      <c r="B26" s="58" t="s">
        <v>10</v>
      </c>
      <c r="C26" s="65">
        <v>121000</v>
      </c>
      <c r="D26" s="58" t="s">
        <v>425</v>
      </c>
      <c r="E26" s="65">
        <v>1781667</v>
      </c>
    </row>
    <row r="27" spans="1:7">
      <c r="A27" s="48"/>
      <c r="B27" s="58" t="s">
        <v>388</v>
      </c>
      <c r="C27" s="65">
        <v>160000</v>
      </c>
      <c r="D27" s="58" t="s">
        <v>203</v>
      </c>
      <c r="E27" s="65">
        <v>66477626</v>
      </c>
    </row>
    <row r="28" spans="1:7">
      <c r="A28" s="48"/>
      <c r="B28" s="58" t="s">
        <v>12</v>
      </c>
      <c r="C28" s="65">
        <v>160500</v>
      </c>
      <c r="D28" s="59" t="s">
        <v>20</v>
      </c>
      <c r="E28" s="65"/>
    </row>
    <row r="29" spans="1:7">
      <c r="A29" s="48"/>
      <c r="B29" s="58" t="s">
        <v>13</v>
      </c>
      <c r="C29" s="65">
        <v>8600</v>
      </c>
      <c r="D29" s="58" t="s">
        <v>29</v>
      </c>
      <c r="E29" s="65">
        <v>8500000</v>
      </c>
    </row>
    <row r="30" spans="1:7">
      <c r="A30" s="48"/>
      <c r="B30" s="58" t="s">
        <v>194</v>
      </c>
      <c r="C30" s="65">
        <v>725000</v>
      </c>
      <c r="D30" s="58" t="s">
        <v>446</v>
      </c>
      <c r="E30" s="65">
        <v>7029904</v>
      </c>
    </row>
    <row r="31" spans="1:7">
      <c r="A31" s="48"/>
      <c r="B31" s="58" t="s">
        <v>195</v>
      </c>
      <c r="C31" s="65">
        <v>176300</v>
      </c>
      <c r="D31" s="58" t="s">
        <v>73</v>
      </c>
      <c r="E31" s="65">
        <v>197422</v>
      </c>
    </row>
    <row r="32" spans="1:7">
      <c r="A32" s="48"/>
      <c r="B32" s="58" t="s">
        <v>15</v>
      </c>
      <c r="C32" s="65">
        <v>106140</v>
      </c>
      <c r="D32" s="58" t="s">
        <v>427</v>
      </c>
      <c r="E32" s="65">
        <v>310925</v>
      </c>
    </row>
    <row r="33" spans="1:9">
      <c r="A33" s="48"/>
      <c r="B33" s="58" t="s">
        <v>389</v>
      </c>
      <c r="C33" s="65">
        <v>13212000</v>
      </c>
      <c r="D33" s="58" t="s">
        <v>79</v>
      </c>
      <c r="E33" s="65">
        <v>18146130</v>
      </c>
    </row>
    <row r="34" spans="1:9">
      <c r="A34" s="48"/>
      <c r="B34" s="58" t="s">
        <v>410</v>
      </c>
      <c r="C34" s="65">
        <v>17250</v>
      </c>
      <c r="D34" s="58" t="s">
        <v>428</v>
      </c>
      <c r="E34" s="65">
        <v>68790</v>
      </c>
    </row>
    <row r="35" spans="1:9">
      <c r="A35" s="48"/>
      <c r="B35" s="58" t="s">
        <v>411</v>
      </c>
      <c r="C35" s="65">
        <v>19900</v>
      </c>
      <c r="D35" s="58" t="s">
        <v>108</v>
      </c>
      <c r="E35" s="65">
        <v>15500000</v>
      </c>
      <c r="G35" s="58"/>
      <c r="H35" s="65"/>
    </row>
    <row r="36" spans="1:9">
      <c r="A36" s="48"/>
      <c r="B36" s="58" t="s">
        <v>412</v>
      </c>
      <c r="C36" s="65">
        <v>67000</v>
      </c>
      <c r="D36" s="58" t="s">
        <v>447</v>
      </c>
      <c r="E36" s="65">
        <v>88200</v>
      </c>
    </row>
    <row r="37" spans="1:9">
      <c r="A37" s="48"/>
      <c r="B37" s="58" t="s">
        <v>6</v>
      </c>
      <c r="C37" s="65">
        <v>1016430</v>
      </c>
      <c r="D37" s="58" t="s">
        <v>124</v>
      </c>
      <c r="E37" s="65">
        <v>227141</v>
      </c>
    </row>
    <row r="38" spans="1:9">
      <c r="A38" s="48"/>
      <c r="B38" s="58" t="s">
        <v>203</v>
      </c>
      <c r="C38" s="65">
        <v>2934361</v>
      </c>
      <c r="D38" s="58" t="s">
        <v>429</v>
      </c>
      <c r="E38" s="65">
        <v>280993</v>
      </c>
    </row>
    <row r="39" spans="1:9">
      <c r="A39" s="48"/>
      <c r="B39" s="58" t="s">
        <v>196</v>
      </c>
      <c r="C39" s="65">
        <v>25000</v>
      </c>
      <c r="D39" s="58" t="s">
        <v>430</v>
      </c>
      <c r="E39" s="65">
        <v>21154673</v>
      </c>
      <c r="I39" s="8"/>
    </row>
    <row r="40" spans="1:9">
      <c r="A40" s="48"/>
      <c r="B40" s="59" t="s">
        <v>20</v>
      </c>
      <c r="D40" s="58" t="s">
        <v>431</v>
      </c>
      <c r="E40" s="65">
        <v>3289398</v>
      </c>
      <c r="I40" s="8"/>
    </row>
    <row r="41" spans="1:9">
      <c r="A41" s="48"/>
      <c r="B41" s="58" t="s">
        <v>413</v>
      </c>
      <c r="C41" s="65">
        <v>231000</v>
      </c>
      <c r="D41" s="58" t="s">
        <v>448</v>
      </c>
      <c r="E41" s="65">
        <v>280364476</v>
      </c>
      <c r="I41" s="8"/>
    </row>
    <row r="42" spans="1:9">
      <c r="A42" s="48"/>
      <c r="B42" s="58" t="s">
        <v>390</v>
      </c>
      <c r="C42" s="65">
        <v>5000</v>
      </c>
      <c r="D42" s="58" t="s">
        <v>449</v>
      </c>
      <c r="E42" s="65">
        <v>579415</v>
      </c>
      <c r="I42" s="8"/>
    </row>
    <row r="43" spans="1:9">
      <c r="A43" s="48"/>
      <c r="B43" s="59" t="s">
        <v>391</v>
      </c>
      <c r="C43" s="65"/>
      <c r="D43" s="58" t="s">
        <v>432</v>
      </c>
      <c r="E43" s="65">
        <v>2000627</v>
      </c>
      <c r="I43" s="8"/>
    </row>
    <row r="44" spans="1:9">
      <c r="A44" s="48"/>
      <c r="B44" s="58" t="s">
        <v>414</v>
      </c>
      <c r="C44" s="65">
        <v>13950</v>
      </c>
      <c r="D44" s="58" t="s">
        <v>433</v>
      </c>
      <c r="E44" s="65">
        <v>168459</v>
      </c>
      <c r="I44" s="8"/>
    </row>
    <row r="45" spans="1:9">
      <c r="A45" s="48"/>
      <c r="B45" s="58" t="s">
        <v>312</v>
      </c>
      <c r="C45" s="65">
        <v>22015184</v>
      </c>
      <c r="D45" s="58" t="s">
        <v>434</v>
      </c>
      <c r="E45" s="65">
        <v>28284960</v>
      </c>
      <c r="I45" s="8"/>
    </row>
    <row r="46" spans="1:9">
      <c r="A46" s="48"/>
      <c r="B46" s="58" t="s">
        <v>313</v>
      </c>
      <c r="C46" s="65">
        <v>590000000</v>
      </c>
      <c r="D46" s="58" t="s">
        <v>435</v>
      </c>
      <c r="E46" s="65">
        <v>2152790</v>
      </c>
      <c r="I46" s="8"/>
    </row>
    <row r="47" spans="1:9">
      <c r="A47" s="48"/>
      <c r="B47" s="59" t="s">
        <v>237</v>
      </c>
      <c r="C47" s="65"/>
      <c r="D47" s="58" t="s">
        <v>450</v>
      </c>
      <c r="E47" s="65">
        <v>1654220</v>
      </c>
      <c r="I47" s="8"/>
    </row>
    <row r="48" spans="1:9">
      <c r="A48" s="48"/>
      <c r="B48" s="58" t="s">
        <v>392</v>
      </c>
      <c r="C48" s="65">
        <v>69298</v>
      </c>
      <c r="D48" s="58" t="s">
        <v>372</v>
      </c>
      <c r="E48" s="65">
        <v>1098371</v>
      </c>
      <c r="I48" s="8"/>
    </row>
    <row r="49" spans="1:9">
      <c r="A49" s="48"/>
      <c r="B49" s="58" t="s">
        <v>415</v>
      </c>
      <c r="C49" s="65">
        <v>3850</v>
      </c>
      <c r="D49" s="58" t="s">
        <v>167</v>
      </c>
      <c r="E49" s="65">
        <v>54549</v>
      </c>
      <c r="I49" s="8"/>
    </row>
    <row r="50" spans="1:9">
      <c r="A50" s="48"/>
      <c r="B50" s="59" t="s">
        <v>416</v>
      </c>
      <c r="C50" s="65"/>
      <c r="D50" s="58" t="s">
        <v>413</v>
      </c>
      <c r="E50" s="65">
        <v>11144920</v>
      </c>
      <c r="I50" s="8"/>
    </row>
    <row r="51" spans="1:9">
      <c r="A51" s="48"/>
      <c r="B51" s="58" t="s">
        <v>395</v>
      </c>
      <c r="C51" s="65">
        <v>20000000</v>
      </c>
      <c r="D51" s="58" t="s">
        <v>178</v>
      </c>
      <c r="E51" s="65">
        <v>194932</v>
      </c>
      <c r="I51" s="8"/>
    </row>
    <row r="52" spans="1:9">
      <c r="A52" s="48"/>
      <c r="B52" s="58" t="s">
        <v>394</v>
      </c>
      <c r="C52" s="65">
        <v>180000000</v>
      </c>
      <c r="D52" s="58" t="s">
        <v>451</v>
      </c>
      <c r="E52" s="65">
        <v>28000</v>
      </c>
      <c r="I52" s="8"/>
    </row>
    <row r="53" spans="1:9">
      <c r="A53" s="48"/>
      <c r="B53" s="58" t="s">
        <v>393</v>
      </c>
      <c r="C53" s="65">
        <v>43100000</v>
      </c>
      <c r="D53" s="58" t="s">
        <v>452</v>
      </c>
      <c r="E53" s="65">
        <v>3684032</v>
      </c>
      <c r="I53" s="8"/>
    </row>
    <row r="54" spans="1:9">
      <c r="A54" s="48"/>
      <c r="B54" s="58" t="s">
        <v>396</v>
      </c>
      <c r="C54" s="65">
        <v>381900000</v>
      </c>
      <c r="D54" s="58" t="s">
        <v>25</v>
      </c>
      <c r="E54" s="65">
        <v>9223069</v>
      </c>
      <c r="I54" s="8"/>
    </row>
    <row r="55" spans="1:9">
      <c r="A55" s="48"/>
      <c r="B55" s="59" t="s">
        <v>314</v>
      </c>
      <c r="C55" s="65"/>
      <c r="D55" s="59" t="s">
        <v>437</v>
      </c>
      <c r="E55" s="65"/>
      <c r="I55" s="8"/>
    </row>
    <row r="56" spans="1:9">
      <c r="A56" s="48"/>
      <c r="B56" s="58" t="s">
        <v>205</v>
      </c>
      <c r="C56" s="65">
        <v>1738243</v>
      </c>
      <c r="D56" s="58" t="s">
        <v>438</v>
      </c>
      <c r="E56" s="65">
        <v>340000</v>
      </c>
      <c r="I56" s="8"/>
    </row>
    <row r="57" spans="1:9">
      <c r="A57" s="48"/>
      <c r="B57" s="59" t="s">
        <v>397</v>
      </c>
      <c r="C57" s="65"/>
      <c r="D57" s="58" t="s">
        <v>312</v>
      </c>
      <c r="E57" s="65">
        <v>24163260</v>
      </c>
    </row>
    <row r="58" spans="1:9">
      <c r="A58" s="48"/>
      <c r="B58" s="58" t="s">
        <v>398</v>
      </c>
      <c r="C58" s="65">
        <v>10228</v>
      </c>
      <c r="D58" s="58" t="s">
        <v>313</v>
      </c>
      <c r="E58" s="65">
        <v>400000000</v>
      </c>
    </row>
    <row r="59" spans="1:9">
      <c r="A59" s="48"/>
      <c r="B59" s="59" t="s">
        <v>206</v>
      </c>
      <c r="C59" s="65"/>
      <c r="D59" s="59" t="s">
        <v>237</v>
      </c>
      <c r="E59" s="65"/>
    </row>
    <row r="60" spans="1:9">
      <c r="A60" s="48"/>
      <c r="B60" s="58" t="s">
        <v>207</v>
      </c>
      <c r="C60" s="65">
        <v>2687722</v>
      </c>
      <c r="D60" s="58" t="s">
        <v>392</v>
      </c>
      <c r="E60" s="65">
        <v>101748585</v>
      </c>
    </row>
    <row r="61" spans="1:9">
      <c r="A61" s="48"/>
      <c r="B61" s="58" t="s">
        <v>208</v>
      </c>
      <c r="C61" s="65">
        <v>15250</v>
      </c>
      <c r="D61" s="58" t="s">
        <v>439</v>
      </c>
      <c r="E61" s="65">
        <v>203371607</v>
      </c>
    </row>
    <row r="62" spans="1:9">
      <c r="A62" s="48"/>
      <c r="B62" s="58" t="s">
        <v>378</v>
      </c>
      <c r="C62" s="65">
        <v>250600</v>
      </c>
      <c r="D62" s="59" t="s">
        <v>314</v>
      </c>
      <c r="E62" s="65"/>
    </row>
    <row r="63" spans="1:9">
      <c r="A63" s="48"/>
      <c r="B63" s="58" t="s">
        <v>219</v>
      </c>
      <c r="C63" s="65">
        <v>116200</v>
      </c>
      <c r="D63" s="58" t="s">
        <v>205</v>
      </c>
      <c r="E63" s="65">
        <v>18157997.789999999</v>
      </c>
    </row>
    <row r="64" spans="1:9">
      <c r="A64" s="48"/>
      <c r="B64" s="58" t="s">
        <v>220</v>
      </c>
      <c r="C64" s="65">
        <v>1010</v>
      </c>
      <c r="D64" s="58" t="s">
        <v>236</v>
      </c>
      <c r="E64" s="65">
        <v>900900</v>
      </c>
    </row>
    <row r="65" spans="1:5">
      <c r="A65" s="48"/>
      <c r="B65" s="58" t="s">
        <v>221</v>
      </c>
      <c r="C65" s="65">
        <v>3700</v>
      </c>
      <c r="D65" s="58" t="s">
        <v>280</v>
      </c>
      <c r="E65" s="65">
        <v>5000</v>
      </c>
    </row>
    <row r="66" spans="1:5">
      <c r="A66" s="48"/>
      <c r="B66" s="58" t="s">
        <v>222</v>
      </c>
      <c r="C66" s="65">
        <v>3500</v>
      </c>
      <c r="D66" s="58" t="s">
        <v>274</v>
      </c>
      <c r="E66" s="65">
        <v>408000</v>
      </c>
    </row>
    <row r="67" spans="1:5">
      <c r="A67" s="48"/>
      <c r="B67" s="58" t="s">
        <v>223</v>
      </c>
      <c r="C67" s="65">
        <v>335500</v>
      </c>
      <c r="D67" s="59" t="s">
        <v>397</v>
      </c>
      <c r="E67" s="65"/>
    </row>
    <row r="68" spans="1:5">
      <c r="A68" s="48"/>
      <c r="B68" s="58" t="s">
        <v>224</v>
      </c>
      <c r="C68" s="65">
        <v>4627004</v>
      </c>
      <c r="D68" s="58" t="s">
        <v>398</v>
      </c>
      <c r="E68" s="65">
        <v>1054362</v>
      </c>
    </row>
    <row r="69" spans="1:5">
      <c r="A69" s="48"/>
      <c r="B69" s="58" t="s">
        <v>256</v>
      </c>
      <c r="C69" s="65">
        <v>155734</v>
      </c>
      <c r="D69" s="59" t="s">
        <v>206</v>
      </c>
      <c r="E69" s="65"/>
    </row>
    <row r="70" spans="1:5">
      <c r="A70" s="48"/>
      <c r="B70" s="58" t="s">
        <v>401</v>
      </c>
      <c r="C70" s="65">
        <v>787900</v>
      </c>
      <c r="D70" s="58" t="s">
        <v>208</v>
      </c>
      <c r="E70" s="65">
        <v>15000</v>
      </c>
    </row>
    <row r="71" spans="1:5">
      <c r="A71" s="48"/>
      <c r="B71" s="58" t="s">
        <v>225</v>
      </c>
      <c r="C71" s="65">
        <v>3339755</v>
      </c>
      <c r="D71" s="58" t="s">
        <v>223</v>
      </c>
      <c r="E71" s="65">
        <v>3000</v>
      </c>
    </row>
    <row r="72" spans="1:5">
      <c r="A72" s="48"/>
      <c r="B72" s="58" t="s">
        <v>379</v>
      </c>
      <c r="C72" s="65">
        <v>5900</v>
      </c>
      <c r="D72" s="58" t="s">
        <v>224</v>
      </c>
      <c r="E72" s="65">
        <v>400</v>
      </c>
    </row>
    <row r="73" spans="1:5">
      <c r="A73" s="48"/>
      <c r="B73" s="58" t="s">
        <v>417</v>
      </c>
      <c r="C73" s="65">
        <v>958600</v>
      </c>
      <c r="D73" s="58" t="s">
        <v>373</v>
      </c>
      <c r="E73" s="65">
        <v>197504</v>
      </c>
    </row>
    <row r="74" spans="1:5">
      <c r="A74" s="48"/>
      <c r="B74" s="58" t="s">
        <v>402</v>
      </c>
      <c r="C74" s="65">
        <v>470</v>
      </c>
      <c r="D74" s="59" t="s">
        <v>406</v>
      </c>
      <c r="E74" s="65"/>
    </row>
    <row r="75" spans="1:5">
      <c r="A75" s="48"/>
      <c r="B75" s="58" t="s">
        <v>226</v>
      </c>
      <c r="C75" s="65">
        <v>965720</v>
      </c>
      <c r="D75" s="58" t="s">
        <v>232</v>
      </c>
      <c r="E75" s="65">
        <v>5000</v>
      </c>
    </row>
    <row r="76" spans="1:5">
      <c r="A76" s="48"/>
      <c r="B76" s="58" t="s">
        <v>227</v>
      </c>
      <c r="C76" s="65">
        <v>99579</v>
      </c>
      <c r="D76" s="59" t="s">
        <v>253</v>
      </c>
      <c r="E76" s="65"/>
    </row>
    <row r="77" spans="1:5">
      <c r="A77" s="48"/>
      <c r="B77" s="58" t="s">
        <v>418</v>
      </c>
      <c r="C77" s="65">
        <v>56700</v>
      </c>
      <c r="D77" s="58" t="s">
        <v>440</v>
      </c>
      <c r="E77" s="65">
        <v>109180</v>
      </c>
    </row>
    <row r="78" spans="1:5">
      <c r="A78" s="48"/>
      <c r="B78" s="58" t="s">
        <v>228</v>
      </c>
      <c r="C78" s="65">
        <v>731800</v>
      </c>
      <c r="D78" s="58" t="s">
        <v>453</v>
      </c>
      <c r="E78" s="65">
        <v>49122</v>
      </c>
    </row>
    <row r="79" spans="1:5">
      <c r="A79" s="48"/>
      <c r="B79" s="58" t="s">
        <v>229</v>
      </c>
      <c r="C79" s="65">
        <v>2800</v>
      </c>
      <c r="D79" s="58" t="s">
        <v>238</v>
      </c>
      <c r="E79" s="65">
        <v>1574226</v>
      </c>
    </row>
    <row r="80" spans="1:5">
      <c r="A80" s="48"/>
      <c r="B80" s="58" t="s">
        <v>373</v>
      </c>
      <c r="C80" s="65">
        <v>112420220</v>
      </c>
      <c r="D80" s="58" t="s">
        <v>260</v>
      </c>
      <c r="E80" s="65">
        <v>1850486</v>
      </c>
    </row>
    <row r="81" spans="1:6">
      <c r="A81" s="48"/>
      <c r="B81" s="58" t="s">
        <v>230</v>
      </c>
      <c r="C81" s="65">
        <v>1440950</v>
      </c>
      <c r="D81" s="58" t="s">
        <v>454</v>
      </c>
      <c r="E81" s="65">
        <v>67265</v>
      </c>
    </row>
    <row r="82" spans="1:6">
      <c r="A82" s="48"/>
      <c r="B82" s="58" t="s">
        <v>419</v>
      </c>
      <c r="C82" s="65">
        <v>244917</v>
      </c>
      <c r="D82" s="58" t="s">
        <v>239</v>
      </c>
      <c r="E82" s="65">
        <v>30961120</v>
      </c>
    </row>
    <row r="83" spans="1:6">
      <c r="A83" s="48"/>
      <c r="B83" s="59" t="s">
        <v>403</v>
      </c>
      <c r="C83" s="65"/>
      <c r="D83" s="58" t="s">
        <v>261</v>
      </c>
      <c r="E83" s="65">
        <v>92497</v>
      </c>
    </row>
    <row r="84" spans="1:6">
      <c r="A84" s="48"/>
      <c r="B84" s="58" t="s">
        <v>404</v>
      </c>
      <c r="C84" s="65">
        <v>5471693</v>
      </c>
      <c r="D84" s="58" t="s">
        <v>240</v>
      </c>
      <c r="E84" s="65">
        <v>632648</v>
      </c>
    </row>
    <row r="85" spans="1:6">
      <c r="A85" s="48"/>
      <c r="B85" s="58" t="s">
        <v>405</v>
      </c>
      <c r="C85" s="65">
        <v>49412440</v>
      </c>
      <c r="D85" s="58" t="s">
        <v>241</v>
      </c>
      <c r="E85" s="65">
        <v>5000</v>
      </c>
    </row>
    <row r="86" spans="1:6">
      <c r="A86" s="48"/>
      <c r="B86" s="59" t="s">
        <v>406</v>
      </c>
      <c r="C86" s="65"/>
      <c r="D86" s="58" t="s">
        <v>441</v>
      </c>
      <c r="E86" s="65">
        <v>27334</v>
      </c>
      <c r="F86" s="5"/>
    </row>
    <row r="87" spans="1:6">
      <c r="A87" s="48"/>
      <c r="B87" s="58" t="s">
        <v>420</v>
      </c>
      <c r="C87" s="65">
        <v>38393</v>
      </c>
      <c r="D87" s="58" t="s">
        <v>242</v>
      </c>
      <c r="E87" s="65">
        <v>363300</v>
      </c>
    </row>
    <row r="88" spans="1:6">
      <c r="A88" s="48"/>
      <c r="B88" s="58" t="s">
        <v>257</v>
      </c>
      <c r="C88" s="65">
        <v>5700</v>
      </c>
      <c r="D88" s="59" t="s">
        <v>243</v>
      </c>
      <c r="E88" s="65"/>
    </row>
    <row r="89" spans="1:6">
      <c r="A89" s="48"/>
      <c r="B89" s="58" t="s">
        <v>407</v>
      </c>
      <c r="C89" s="65">
        <v>223572</v>
      </c>
      <c r="D89" s="58" t="s">
        <v>442</v>
      </c>
      <c r="E89" s="65">
        <v>1477187</v>
      </c>
    </row>
    <row r="90" spans="1:6" ht="14.25">
      <c r="A90" s="48"/>
      <c r="B90" s="68" t="s">
        <v>232</v>
      </c>
      <c r="C90" s="65">
        <v>1500</v>
      </c>
      <c r="D90" s="58" t="s">
        <v>244</v>
      </c>
      <c r="E90" s="65">
        <v>170810</v>
      </c>
    </row>
    <row r="91" spans="1:6">
      <c r="A91" s="48"/>
      <c r="B91" s="58" t="s">
        <v>421</v>
      </c>
      <c r="C91" s="65">
        <v>32037</v>
      </c>
      <c r="D91" s="58" t="s">
        <v>245</v>
      </c>
      <c r="E91" s="65">
        <v>205832</v>
      </c>
    </row>
    <row r="92" spans="1:6">
      <c r="A92" s="48"/>
      <c r="B92" s="58" t="s">
        <v>408</v>
      </c>
      <c r="C92" s="65">
        <v>1630479</v>
      </c>
      <c r="D92" s="58" t="s">
        <v>246</v>
      </c>
      <c r="E92" s="65">
        <v>927961</v>
      </c>
    </row>
    <row r="93" spans="1:6">
      <c r="A93" s="48"/>
      <c r="B93" s="59" t="s">
        <v>253</v>
      </c>
      <c r="C93" s="65"/>
      <c r="D93" s="58" t="s">
        <v>247</v>
      </c>
      <c r="E93" s="65">
        <v>20426844</v>
      </c>
    </row>
    <row r="94" spans="1:6">
      <c r="A94" s="48"/>
      <c r="B94" s="58" t="s">
        <v>374</v>
      </c>
      <c r="C94" s="65">
        <v>200</v>
      </c>
      <c r="D94" s="58" t="s">
        <v>262</v>
      </c>
      <c r="E94" s="65">
        <v>20761025</v>
      </c>
    </row>
    <row r="95" spans="1:6">
      <c r="A95" s="48"/>
      <c r="B95" s="58" t="s">
        <v>238</v>
      </c>
      <c r="C95" s="65">
        <v>779050</v>
      </c>
      <c r="D95" s="59" t="s">
        <v>443</v>
      </c>
      <c r="E95" s="65"/>
    </row>
    <row r="96" spans="1:6">
      <c r="A96" s="48"/>
      <c r="B96" s="58" t="s">
        <v>375</v>
      </c>
      <c r="C96" s="65">
        <v>200</v>
      </c>
      <c r="D96" s="58" t="s">
        <v>444</v>
      </c>
      <c r="E96" s="65">
        <v>14430</v>
      </c>
    </row>
    <row r="97" spans="1:7">
      <c r="A97" s="48"/>
      <c r="B97" s="58" t="s">
        <v>239</v>
      </c>
      <c r="C97" s="65">
        <v>8688</v>
      </c>
      <c r="D97" s="58" t="s">
        <v>263</v>
      </c>
      <c r="E97" s="65">
        <v>2223290</v>
      </c>
    </row>
    <row r="98" spans="1:7">
      <c r="A98" s="48"/>
      <c r="C98" s="65"/>
      <c r="D98" s="58" t="s">
        <v>445</v>
      </c>
      <c r="E98" s="65">
        <v>9900</v>
      </c>
    </row>
    <row r="99" spans="1:7">
      <c r="A99" s="48"/>
      <c r="B99" s="49" t="s">
        <v>235</v>
      </c>
      <c r="C99" s="65"/>
      <c r="D99" s="58" t="s">
        <v>249</v>
      </c>
      <c r="E99" s="65">
        <v>973964</v>
      </c>
    </row>
    <row r="100" spans="1:7">
      <c r="A100" s="48"/>
      <c r="B100" s="48" t="s">
        <v>197</v>
      </c>
      <c r="C100" s="65">
        <v>23129366.789999999</v>
      </c>
      <c r="D100" s="58" t="s">
        <v>250</v>
      </c>
      <c r="E100" s="65">
        <v>301352</v>
      </c>
    </row>
    <row r="101" spans="1:7" ht="15">
      <c r="A101" s="48"/>
      <c r="D101"/>
      <c r="E101" s="65"/>
    </row>
    <row r="102" spans="1:7">
      <c r="A102" s="48"/>
      <c r="D102" s="59" t="s">
        <v>251</v>
      </c>
      <c r="E102" s="65"/>
    </row>
    <row r="103" spans="1:7">
      <c r="A103" s="48"/>
      <c r="B103" s="48"/>
      <c r="C103" s="65"/>
      <c r="D103" s="58" t="s">
        <v>252</v>
      </c>
      <c r="E103" s="65">
        <v>3116243</v>
      </c>
    </row>
    <row r="104" spans="1:7">
      <c r="A104" s="48"/>
      <c r="B104" s="48"/>
      <c r="C104" s="65"/>
      <c r="D104" s="58" t="s">
        <v>376</v>
      </c>
      <c r="E104" s="65">
        <v>501487</v>
      </c>
    </row>
    <row r="105" spans="1:7">
      <c r="A105" s="48"/>
      <c r="B105" s="48"/>
      <c r="C105" s="65"/>
      <c r="D105" s="48"/>
      <c r="E105" s="65"/>
    </row>
    <row r="106" spans="1:7">
      <c r="A106" s="48"/>
      <c r="B106" s="48"/>
      <c r="C106" s="66">
        <f>SUM(C10:C105)</f>
        <v>1487053585.79</v>
      </c>
      <c r="D106" s="55"/>
      <c r="E106" s="66">
        <f>SUM(E9:E105)</f>
        <v>1487053585.79</v>
      </c>
    </row>
    <row r="107" spans="1:7">
      <c r="A107" s="48"/>
      <c r="B107" s="48"/>
      <c r="C107" s="48"/>
      <c r="D107" s="48"/>
      <c r="E107" s="48"/>
    </row>
    <row r="108" spans="1:7">
      <c r="A108" s="48"/>
      <c r="B108" s="48"/>
      <c r="C108" s="48"/>
      <c r="D108" s="48"/>
      <c r="E108" s="48"/>
    </row>
    <row r="109" spans="1:7">
      <c r="A109" s="48"/>
      <c r="B109" s="53"/>
      <c r="C109" s="53"/>
      <c r="D109" s="53"/>
      <c r="E109" s="53"/>
    </row>
    <row r="110" spans="1:7">
      <c r="A110" s="48"/>
      <c r="B110" s="166" t="s">
        <v>382</v>
      </c>
      <c r="C110" s="166"/>
      <c r="D110" s="166"/>
      <c r="E110" s="166"/>
      <c r="F110" s="7"/>
      <c r="G110" s="16"/>
    </row>
    <row r="111" spans="1:7" ht="14.25">
      <c r="A111" s="48"/>
      <c r="B111" s="74"/>
      <c r="C111" s="53"/>
      <c r="D111" s="53"/>
      <c r="E111" s="54"/>
      <c r="F111" s="12"/>
      <c r="G111" s="16"/>
    </row>
    <row r="112" spans="1:7" ht="14.25">
      <c r="A112" s="48"/>
      <c r="B112" s="74"/>
      <c r="C112" s="74"/>
      <c r="D112" s="53"/>
      <c r="E112" s="54"/>
      <c r="F112" s="12"/>
    </row>
    <row r="113" spans="1:5" ht="14.25">
      <c r="A113" s="48"/>
      <c r="B113" s="53" t="s">
        <v>284</v>
      </c>
      <c r="C113" s="57"/>
      <c r="D113" s="74"/>
      <c r="E113" s="74"/>
    </row>
    <row r="114" spans="1:5" ht="14.25">
      <c r="A114" s="48"/>
      <c r="B114" s="53" t="s">
        <v>285</v>
      </c>
      <c r="C114" s="57"/>
      <c r="D114" s="53"/>
      <c r="E114" s="74"/>
    </row>
    <row r="115" spans="1:5">
      <c r="A115" s="48"/>
      <c r="B115" s="53"/>
      <c r="C115" s="53"/>
      <c r="D115" s="53"/>
      <c r="E115" s="53"/>
    </row>
    <row r="116" spans="1:5">
      <c r="A116" s="48"/>
      <c r="B116" s="53"/>
      <c r="C116" s="53"/>
      <c r="D116" s="53"/>
      <c r="E116" s="53"/>
    </row>
    <row r="117" spans="1:5">
      <c r="A117" s="48"/>
      <c r="B117" s="53"/>
      <c r="C117" s="53"/>
      <c r="D117" s="53"/>
      <c r="E117" s="53"/>
    </row>
    <row r="118" spans="1:5">
      <c r="A118" s="48"/>
      <c r="B118" s="48"/>
      <c r="C118" s="48"/>
      <c r="D118" s="48"/>
      <c r="E118" s="48"/>
    </row>
  </sheetData>
  <mergeCells count="3">
    <mergeCell ref="A3:E3"/>
    <mergeCell ref="A5:E5"/>
    <mergeCell ref="B110:E110"/>
  </mergeCells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E39" sqref="A1:E39"/>
    </sheetView>
  </sheetViews>
  <sheetFormatPr defaultRowHeight="15"/>
  <cols>
    <col min="1" max="1" width="1.7109375" customWidth="1"/>
    <col min="2" max="2" width="65.7109375" customWidth="1"/>
    <col min="3" max="3" width="15.7109375" customWidth="1"/>
    <col min="4" max="5" width="20.7109375" customWidth="1"/>
    <col min="6" max="6" width="33.85546875" customWidth="1"/>
  </cols>
  <sheetData>
    <row r="1" spans="1:8">
      <c r="A1" s="163" t="s">
        <v>277</v>
      </c>
      <c r="B1" s="163"/>
      <c r="C1" s="163"/>
      <c r="D1" s="163"/>
      <c r="E1" s="163"/>
      <c r="F1" s="26"/>
    </row>
    <row r="2" spans="1:8">
      <c r="A2" s="45"/>
      <c r="B2" s="45"/>
      <c r="C2" s="45"/>
      <c r="D2" s="45"/>
      <c r="E2" s="16"/>
      <c r="F2" s="26"/>
    </row>
    <row r="3" spans="1:8">
      <c r="A3" s="163" t="s">
        <v>384</v>
      </c>
      <c r="B3" s="163"/>
      <c r="C3" s="163"/>
      <c r="D3" s="163"/>
      <c r="E3" s="163"/>
      <c r="F3" s="26"/>
      <c r="G3" s="26"/>
      <c r="H3" s="26"/>
    </row>
    <row r="4" spans="1:8">
      <c r="A4" s="48"/>
      <c r="B4" s="48"/>
      <c r="C4" s="48"/>
      <c r="D4" s="48"/>
      <c r="E4" s="50"/>
    </row>
    <row r="5" spans="1:8">
      <c r="A5" s="48"/>
      <c r="B5" s="48"/>
      <c r="C5" s="48"/>
      <c r="D5" s="47" t="s">
        <v>304</v>
      </c>
      <c r="E5" s="47" t="s">
        <v>305</v>
      </c>
    </row>
    <row r="6" spans="1:8">
      <c r="A6" s="48"/>
      <c r="B6" s="49" t="s">
        <v>254</v>
      </c>
      <c r="C6" s="45" t="s">
        <v>302</v>
      </c>
      <c r="D6" s="47" t="s">
        <v>1</v>
      </c>
      <c r="E6" s="47" t="s">
        <v>1</v>
      </c>
    </row>
    <row r="7" spans="1:8">
      <c r="A7" s="48"/>
      <c r="B7" s="49"/>
      <c r="C7" s="54"/>
      <c r="D7" s="47"/>
      <c r="E7" s="50"/>
    </row>
    <row r="8" spans="1:8">
      <c r="A8" s="48"/>
      <c r="B8" s="48" t="s">
        <v>206</v>
      </c>
      <c r="C8" s="52">
        <v>9</v>
      </c>
      <c r="D8" s="152">
        <f>'Schedule 9-19-4'!D34</f>
        <v>129039415</v>
      </c>
      <c r="E8" s="65">
        <v>104520558</v>
      </c>
    </row>
    <row r="9" spans="1:8">
      <c r="A9" s="48"/>
      <c r="B9" s="48" t="s">
        <v>599</v>
      </c>
      <c r="C9" s="52">
        <v>10</v>
      </c>
      <c r="D9" s="152">
        <f>'Schedule 9-19-4'!D49</f>
        <v>805000000</v>
      </c>
      <c r="E9" s="65">
        <v>355000000</v>
      </c>
    </row>
    <row r="10" spans="1:8">
      <c r="A10" s="48"/>
      <c r="B10" s="48" t="s">
        <v>231</v>
      </c>
      <c r="C10" s="52">
        <v>11</v>
      </c>
      <c r="D10" s="152">
        <f>'Schedule 9-19-4'!D81</f>
        <v>55311171</v>
      </c>
      <c r="E10" s="65">
        <v>35271135</v>
      </c>
    </row>
    <row r="11" spans="1:8">
      <c r="A11" s="48"/>
      <c r="B11" s="48" t="s">
        <v>539</v>
      </c>
      <c r="C11" s="52">
        <v>12</v>
      </c>
      <c r="D11" s="153" t="s">
        <v>286</v>
      </c>
      <c r="E11" s="72" t="s">
        <v>286</v>
      </c>
    </row>
    <row r="12" spans="1:8">
      <c r="A12" s="48"/>
      <c r="B12" s="48" t="s">
        <v>353</v>
      </c>
      <c r="C12" s="52">
        <v>13</v>
      </c>
      <c r="D12" s="152">
        <f>'Schedule 9-19-4'!D125</f>
        <v>2618443</v>
      </c>
      <c r="E12" s="65">
        <v>6051712</v>
      </c>
    </row>
    <row r="13" spans="1:8">
      <c r="A13" s="48"/>
      <c r="B13" s="48" t="s">
        <v>540</v>
      </c>
      <c r="C13" s="52">
        <v>14</v>
      </c>
      <c r="D13" s="153" t="s">
        <v>286</v>
      </c>
      <c r="E13" s="72" t="s">
        <v>286</v>
      </c>
    </row>
    <row r="14" spans="1:8">
      <c r="A14" s="48"/>
      <c r="B14" s="48"/>
      <c r="C14" s="52"/>
      <c r="D14" s="152"/>
      <c r="E14" s="70"/>
    </row>
    <row r="15" spans="1:8" ht="15.75" thickBot="1">
      <c r="A15" s="48"/>
      <c r="B15" s="53" t="s">
        <v>370</v>
      </c>
      <c r="C15" s="48"/>
      <c r="D15" s="154">
        <f>SUM(D8:D14)</f>
        <v>991969029</v>
      </c>
      <c r="E15" s="71">
        <f>SUM(E8:E14)</f>
        <v>500843405</v>
      </c>
    </row>
    <row r="16" spans="1:8">
      <c r="A16" s="48"/>
      <c r="B16" s="48"/>
      <c r="C16" s="48"/>
      <c r="D16" s="152"/>
      <c r="E16" s="70"/>
    </row>
    <row r="17" spans="1:6">
      <c r="A17" s="48"/>
      <c r="B17" s="49" t="s">
        <v>255</v>
      </c>
      <c r="C17" s="48"/>
      <c r="D17" s="152"/>
      <c r="E17" s="70"/>
      <c r="F17" s="109"/>
    </row>
    <row r="18" spans="1:6">
      <c r="A18" s="48"/>
      <c r="B18" s="48" t="s">
        <v>237</v>
      </c>
      <c r="C18" s="52">
        <v>15</v>
      </c>
      <c r="D18" s="152">
        <f>'Schedule 9-19-4'!D166</f>
        <v>416115311</v>
      </c>
      <c r="E18" s="65">
        <v>418093443</v>
      </c>
    </row>
    <row r="19" spans="1:6">
      <c r="A19" s="48"/>
      <c r="B19" s="48" t="s">
        <v>253</v>
      </c>
      <c r="C19" s="52">
        <v>16</v>
      </c>
      <c r="D19" s="152">
        <f>'Schedule 9-19-4'!D192</f>
        <v>35933864</v>
      </c>
      <c r="E19" s="65">
        <v>32410442</v>
      </c>
    </row>
    <row r="20" spans="1:6">
      <c r="A20" s="48"/>
      <c r="B20" s="48" t="s">
        <v>243</v>
      </c>
      <c r="C20" s="52">
        <v>17</v>
      </c>
      <c r="D20" s="152">
        <f>'Schedule 9-19-4'!D218</f>
        <v>48086319</v>
      </c>
      <c r="E20" s="65">
        <v>56269444</v>
      </c>
    </row>
    <row r="21" spans="1:6">
      <c r="A21" s="48"/>
      <c r="B21" s="48" t="s">
        <v>397</v>
      </c>
      <c r="C21" s="52">
        <v>18</v>
      </c>
      <c r="D21" s="152">
        <f>'Schedule 9-19-4'!D250</f>
        <v>1080210</v>
      </c>
      <c r="E21" s="72" t="s">
        <v>286</v>
      </c>
    </row>
    <row r="22" spans="1:6">
      <c r="A22" s="48"/>
      <c r="B22" s="48" t="s">
        <v>248</v>
      </c>
      <c r="C22" s="52">
        <v>19</v>
      </c>
      <c r="D22" s="152">
        <f>'Schedule 9-19-4'!D289</f>
        <v>3879381</v>
      </c>
      <c r="E22" s="72">
        <v>3324395</v>
      </c>
    </row>
    <row r="23" spans="1:6">
      <c r="A23" s="48"/>
      <c r="B23" s="48" t="s">
        <v>24</v>
      </c>
      <c r="C23" s="52">
        <v>4</v>
      </c>
      <c r="D23" s="152">
        <f>'Schedule 9-19-4'!D318</f>
        <v>37598968.197500005</v>
      </c>
      <c r="E23" s="65">
        <v>25898642.129999999</v>
      </c>
    </row>
    <row r="24" spans="1:6">
      <c r="A24" s="48"/>
      <c r="B24" s="48"/>
      <c r="C24" s="52"/>
      <c r="D24" s="152"/>
      <c r="E24" s="65"/>
    </row>
    <row r="25" spans="1:6" ht="15.75" thickBot="1">
      <c r="A25" s="48"/>
      <c r="B25" s="53" t="s">
        <v>370</v>
      </c>
      <c r="C25" s="48"/>
      <c r="D25" s="154">
        <f>SUM(D18:D24)</f>
        <v>542694053.19749999</v>
      </c>
      <c r="E25" s="71">
        <f>SUM(E18:E24)</f>
        <v>535996366.13</v>
      </c>
    </row>
    <row r="26" spans="1:6">
      <c r="A26" s="48"/>
      <c r="B26" s="48"/>
      <c r="C26" s="48"/>
      <c r="D26" s="65"/>
      <c r="E26" s="70"/>
    </row>
    <row r="27" spans="1:6">
      <c r="A27" s="48"/>
      <c r="B27" s="53" t="s">
        <v>357</v>
      </c>
      <c r="C27" s="48"/>
      <c r="D27" s="73">
        <f>D15-D25</f>
        <v>449274975.80250001</v>
      </c>
      <c r="E27" s="73">
        <f>E15-E25</f>
        <v>-35152961.129999995</v>
      </c>
    </row>
    <row r="28" spans="1:6">
      <c r="A28" s="48"/>
      <c r="B28" s="48"/>
      <c r="C28" s="48"/>
      <c r="D28" s="65"/>
      <c r="E28" s="73"/>
    </row>
    <row r="29" spans="1:6">
      <c r="A29" s="48"/>
      <c r="B29" s="48" t="s">
        <v>358</v>
      </c>
      <c r="C29" s="52"/>
      <c r="D29" s="73">
        <f>D27</f>
        <v>449274975.80250001</v>
      </c>
      <c r="E29" s="73">
        <f>E27</f>
        <v>-35152961.129999995</v>
      </c>
    </row>
    <row r="30" spans="1:6">
      <c r="A30" s="48"/>
      <c r="B30" s="48"/>
      <c r="C30" s="52"/>
      <c r="D30" s="48"/>
      <c r="E30" s="50"/>
    </row>
    <row r="31" spans="1:6">
      <c r="A31" s="48"/>
      <c r="B31" s="48" t="s">
        <v>359</v>
      </c>
      <c r="C31" s="52">
        <v>20</v>
      </c>
      <c r="D31" s="48"/>
      <c r="E31" s="50"/>
    </row>
    <row r="32" spans="1:6">
      <c r="A32" s="48"/>
      <c r="B32" s="48"/>
      <c r="C32" s="48"/>
      <c r="D32" s="48"/>
      <c r="E32" s="50"/>
    </row>
    <row r="33" spans="1:6">
      <c r="A33" s="48"/>
      <c r="B33" s="48"/>
      <c r="C33" s="48"/>
      <c r="D33" s="48"/>
      <c r="E33" s="50"/>
    </row>
    <row r="34" spans="1:6">
      <c r="A34" s="50"/>
      <c r="B34" s="50"/>
      <c r="C34" s="50"/>
      <c r="D34" s="50"/>
      <c r="E34" s="50"/>
      <c r="F34" s="7"/>
    </row>
    <row r="35" spans="1:6">
      <c r="A35" s="166" t="s">
        <v>381</v>
      </c>
      <c r="B35" s="166"/>
      <c r="C35" s="166"/>
      <c r="D35" s="166"/>
      <c r="E35" s="166"/>
    </row>
    <row r="36" spans="1:6">
      <c r="A36" s="74"/>
      <c r="B36" s="53"/>
      <c r="C36" s="53"/>
      <c r="D36" s="54"/>
      <c r="E36" s="69"/>
    </row>
    <row r="37" spans="1:6">
      <c r="A37" s="74"/>
      <c r="B37" s="74"/>
      <c r="C37" s="53"/>
      <c r="D37" s="54"/>
      <c r="E37" s="69"/>
    </row>
    <row r="38" spans="1:6">
      <c r="A38" s="74"/>
      <c r="B38" s="53" t="s">
        <v>284</v>
      </c>
      <c r="C38" s="53"/>
      <c r="D38" s="74"/>
      <c r="E38" s="53"/>
      <c r="F38" s="3"/>
    </row>
    <row r="39" spans="1:6" ht="16.5">
      <c r="A39" s="74"/>
      <c r="B39" s="53" t="s">
        <v>285</v>
      </c>
      <c r="C39" s="53"/>
      <c r="D39" s="74"/>
      <c r="E39" s="53"/>
      <c r="F39" s="18"/>
    </row>
    <row r="40" spans="1:6">
      <c r="A40" s="74"/>
      <c r="B40" s="74"/>
      <c r="C40" s="74"/>
      <c r="D40" s="74"/>
      <c r="E40" s="74"/>
    </row>
    <row r="41" spans="1:6">
      <c r="A41" s="74"/>
      <c r="B41" s="74"/>
      <c r="C41" s="74"/>
      <c r="D41" s="74"/>
      <c r="E41" s="74"/>
    </row>
    <row r="42" spans="1:6">
      <c r="A42" s="50"/>
      <c r="B42" s="50"/>
      <c r="C42" s="50"/>
      <c r="D42" s="50"/>
      <c r="E42" s="50"/>
    </row>
  </sheetData>
  <mergeCells count="3">
    <mergeCell ref="A3:E3"/>
    <mergeCell ref="A1:E1"/>
    <mergeCell ref="A35:E35"/>
  </mergeCells>
  <printOptions horizontalCentered="1"/>
  <pageMargins left="0" right="0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activeCell="C24" sqref="A1:C24"/>
    </sheetView>
  </sheetViews>
  <sheetFormatPr defaultRowHeight="12.75"/>
  <cols>
    <col min="1" max="1" width="1.85546875" style="4" customWidth="1"/>
    <col min="2" max="2" width="67" style="4" customWidth="1"/>
    <col min="3" max="3" width="17.7109375" style="4" customWidth="1"/>
    <col min="4" max="4" width="9.140625" style="4"/>
    <col min="5" max="5" width="25.28515625" style="4" customWidth="1"/>
    <col min="6" max="16384" width="9.140625" style="4"/>
  </cols>
  <sheetData>
    <row r="1" spans="1:3">
      <c r="A1" s="48"/>
      <c r="B1" s="48"/>
      <c r="C1" s="48"/>
    </row>
    <row r="2" spans="1:3">
      <c r="A2" s="48"/>
      <c r="B2" s="48"/>
      <c r="C2" s="48"/>
    </row>
    <row r="3" spans="1:3">
      <c r="A3" s="48"/>
      <c r="B3" s="49" t="s">
        <v>277</v>
      </c>
      <c r="C3" s="48"/>
    </row>
    <row r="4" spans="1:3">
      <c r="A4" s="48"/>
      <c r="B4" s="47"/>
      <c r="C4" s="48"/>
    </row>
    <row r="5" spans="1:3">
      <c r="A5" s="48"/>
      <c r="B5" s="49" t="s">
        <v>550</v>
      </c>
      <c r="C5" s="56"/>
    </row>
    <row r="6" spans="1:3">
      <c r="A6" s="48"/>
      <c r="B6" s="49"/>
      <c r="C6" s="56"/>
    </row>
    <row r="7" spans="1:3">
      <c r="A7" s="48"/>
      <c r="B7" s="16" t="s">
        <v>22</v>
      </c>
      <c r="C7" s="47" t="s">
        <v>315</v>
      </c>
    </row>
    <row r="8" spans="1:3">
      <c r="A8" s="48"/>
      <c r="B8" s="53"/>
      <c r="C8" s="47" t="s">
        <v>265</v>
      </c>
    </row>
    <row r="9" spans="1:3">
      <c r="A9" s="48"/>
      <c r="B9" s="53"/>
      <c r="C9" s="49"/>
    </row>
    <row r="10" spans="1:3">
      <c r="A10" s="48"/>
      <c r="B10" s="61" t="s">
        <v>316</v>
      </c>
      <c r="C10" s="72">
        <v>117219779.87</v>
      </c>
    </row>
    <row r="11" spans="1:3">
      <c r="A11" s="48"/>
      <c r="B11" s="58" t="s">
        <v>602</v>
      </c>
      <c r="C11" s="72">
        <f>'I &amp; E'!D29</f>
        <v>449274975.80250001</v>
      </c>
    </row>
    <row r="12" spans="1:3" ht="14.25">
      <c r="A12" s="48"/>
      <c r="B12" s="50"/>
      <c r="C12" s="72"/>
    </row>
    <row r="13" spans="1:3">
      <c r="A13" s="48"/>
      <c r="B13" s="62" t="s">
        <v>317</v>
      </c>
      <c r="C13" s="148">
        <f>SUM(C10:C12)</f>
        <v>566494755.67250001</v>
      </c>
    </row>
    <row r="14" spans="1:3" ht="14.25">
      <c r="A14" s="48"/>
      <c r="B14" s="50"/>
      <c r="C14" s="65"/>
    </row>
    <row r="15" spans="1:3">
      <c r="A15" s="48"/>
      <c r="B15" s="63"/>
      <c r="C15" s="65"/>
    </row>
    <row r="16" spans="1:3" ht="14.25">
      <c r="A16" s="48"/>
      <c r="B16" s="50"/>
      <c r="C16" s="65"/>
    </row>
    <row r="17" spans="1:3">
      <c r="A17" s="48"/>
      <c r="B17" s="63"/>
      <c r="C17" s="110"/>
    </row>
    <row r="18" spans="1:3" ht="14.25">
      <c r="A18" s="48"/>
      <c r="B18" s="50"/>
      <c r="C18" s="110"/>
    </row>
    <row r="19" spans="1:3" ht="14.25">
      <c r="A19" s="48"/>
      <c r="B19" s="50"/>
      <c r="C19" s="110"/>
    </row>
    <row r="20" spans="1:3">
      <c r="A20" s="48"/>
      <c r="B20" s="61"/>
      <c r="C20" s="72"/>
    </row>
    <row r="21" spans="1:3">
      <c r="A21" s="48"/>
      <c r="B21" s="61"/>
      <c r="C21" s="149"/>
    </row>
    <row r="22" spans="1:3">
      <c r="A22" s="48"/>
      <c r="B22" s="61"/>
      <c r="C22" s="149"/>
    </row>
    <row r="23" spans="1:3">
      <c r="A23" s="48"/>
      <c r="B23" s="61"/>
      <c r="C23" s="149"/>
    </row>
    <row r="24" spans="1:3" ht="14.25">
      <c r="A24" s="48"/>
      <c r="B24" s="50"/>
      <c r="C24" s="149"/>
    </row>
    <row r="25" spans="1:3">
      <c r="A25" s="48"/>
      <c r="B25" s="62"/>
      <c r="C25" s="117"/>
    </row>
    <row r="26" spans="1:3">
      <c r="A26" s="48"/>
      <c r="B26" s="48"/>
      <c r="C26" s="67"/>
    </row>
    <row r="27" spans="1:3">
      <c r="A27" s="48"/>
      <c r="B27" s="61"/>
      <c r="C27" s="67"/>
    </row>
    <row r="28" spans="1:3">
      <c r="A28" s="48"/>
      <c r="B28" s="61"/>
      <c r="C28" s="67"/>
    </row>
    <row r="29" spans="1:3">
      <c r="A29" s="48"/>
      <c r="B29" s="61"/>
      <c r="C29" s="67"/>
    </row>
    <row r="30" spans="1:3">
      <c r="A30" s="48"/>
      <c r="B30" s="48"/>
      <c r="C30" s="67"/>
    </row>
    <row r="31" spans="1:3">
      <c r="A31" s="48"/>
      <c r="B31" s="48"/>
      <c r="C31" s="67"/>
    </row>
    <row r="32" spans="1:3">
      <c r="A32" s="48"/>
      <c r="B32" s="48"/>
      <c r="C32" s="67"/>
    </row>
    <row r="33" spans="1:3">
      <c r="A33" s="48"/>
      <c r="B33" s="48"/>
      <c r="C33" s="67"/>
    </row>
    <row r="40" spans="1:3">
      <c r="B40" s="26"/>
    </row>
    <row r="42" spans="1:3">
      <c r="B42" s="10"/>
    </row>
  </sheetData>
  <pageMargins left="1.95" right="1.9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P33" sqref="A1:P33"/>
    </sheetView>
  </sheetViews>
  <sheetFormatPr defaultRowHeight="15"/>
  <cols>
    <col min="1" max="1" width="1" customWidth="1"/>
    <col min="2" max="2" width="41.28515625" customWidth="1"/>
    <col min="3" max="3" width="14.42578125" customWidth="1"/>
    <col min="4" max="4" width="14" customWidth="1"/>
    <col min="5" max="5" width="14.7109375" customWidth="1"/>
    <col min="6" max="6" width="12.7109375" customWidth="1"/>
    <col min="7" max="7" width="12.85546875" customWidth="1"/>
    <col min="8" max="8" width="14.5703125" customWidth="1"/>
    <col min="9" max="9" width="12.42578125" customWidth="1"/>
    <col min="10" max="10" width="13.7109375" customWidth="1"/>
    <col min="11" max="11" width="14.42578125" customWidth="1"/>
    <col min="12" max="12" width="14" customWidth="1"/>
    <col min="13" max="13" width="16" customWidth="1"/>
    <col min="14" max="14" width="14.7109375" customWidth="1"/>
    <col min="15" max="15" width="13.5703125" customWidth="1"/>
    <col min="16" max="16" width="16.28515625" customWidth="1"/>
  </cols>
  <sheetData>
    <row r="1" spans="1:17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88"/>
    </row>
    <row r="2" spans="1:17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88"/>
    </row>
    <row r="3" spans="1:17">
      <c r="A3" s="78"/>
      <c r="B3" s="79" t="s">
        <v>277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88"/>
    </row>
    <row r="4" spans="1:17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8"/>
    </row>
    <row r="5" spans="1:17">
      <c r="A5" s="78"/>
      <c r="B5" s="80" t="s">
        <v>601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88"/>
    </row>
    <row r="6" spans="1:17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88"/>
    </row>
    <row r="7" spans="1:17">
      <c r="A7" s="78"/>
      <c r="B7" s="81" t="s">
        <v>22</v>
      </c>
      <c r="C7" s="82" t="s">
        <v>343</v>
      </c>
      <c r="D7" s="82" t="s">
        <v>337</v>
      </c>
      <c r="E7" s="82" t="s">
        <v>458</v>
      </c>
      <c r="F7" s="82" t="s">
        <v>457</v>
      </c>
      <c r="G7" s="82" t="s">
        <v>24</v>
      </c>
      <c r="H7" s="82" t="s">
        <v>340</v>
      </c>
      <c r="I7" s="82" t="s">
        <v>348</v>
      </c>
      <c r="J7" s="82" t="s">
        <v>459</v>
      </c>
      <c r="K7" s="82" t="s">
        <v>344</v>
      </c>
      <c r="L7" s="82" t="s">
        <v>460</v>
      </c>
      <c r="M7" s="82" t="s">
        <v>461</v>
      </c>
      <c r="N7" s="82" t="s">
        <v>352</v>
      </c>
      <c r="O7" s="82" t="s">
        <v>463</v>
      </c>
      <c r="P7" s="83" t="s">
        <v>19</v>
      </c>
      <c r="Q7" s="88"/>
    </row>
    <row r="8" spans="1:17">
      <c r="A8" s="78"/>
      <c r="B8" s="78"/>
      <c r="C8" s="82" t="s">
        <v>336</v>
      </c>
      <c r="D8" s="82" t="s">
        <v>338</v>
      </c>
      <c r="E8" s="82" t="s">
        <v>346</v>
      </c>
      <c r="F8" s="82" t="s">
        <v>339</v>
      </c>
      <c r="G8" s="82" t="s">
        <v>336</v>
      </c>
      <c r="H8" s="82" t="s">
        <v>341</v>
      </c>
      <c r="I8" s="82" t="s">
        <v>349</v>
      </c>
      <c r="J8" s="82" t="s">
        <v>336</v>
      </c>
      <c r="K8" s="82" t="s">
        <v>345</v>
      </c>
      <c r="L8" s="82" t="s">
        <v>336</v>
      </c>
      <c r="M8" s="82" t="s">
        <v>342</v>
      </c>
      <c r="N8" s="84" t="s">
        <v>462</v>
      </c>
      <c r="O8" s="82" t="s">
        <v>350</v>
      </c>
      <c r="P8" s="86"/>
      <c r="Q8" s="88"/>
    </row>
    <row r="9" spans="1:17">
      <c r="A9" s="78"/>
      <c r="B9" s="78"/>
      <c r="C9" s="82"/>
      <c r="D9" s="83"/>
      <c r="E9" s="82" t="s">
        <v>347</v>
      </c>
      <c r="F9" s="83"/>
      <c r="G9" s="83"/>
      <c r="H9" s="83"/>
      <c r="I9" s="83"/>
      <c r="J9" s="83"/>
      <c r="K9" s="83"/>
      <c r="L9" s="83"/>
      <c r="M9" s="83" t="s">
        <v>455</v>
      </c>
      <c r="N9" s="83" t="s">
        <v>351</v>
      </c>
      <c r="O9" s="83" t="s">
        <v>341</v>
      </c>
      <c r="P9" s="86"/>
      <c r="Q9" s="88"/>
    </row>
    <row r="10" spans="1:17">
      <c r="A10" s="78"/>
      <c r="B10" s="78"/>
      <c r="C10" s="79"/>
      <c r="D10" s="78"/>
      <c r="E10" s="78"/>
      <c r="F10" s="78"/>
      <c r="G10" s="78"/>
      <c r="H10" s="78"/>
      <c r="I10" s="78"/>
      <c r="J10" s="78"/>
      <c r="K10" s="78"/>
      <c r="L10" s="78"/>
      <c r="M10" s="83" t="s">
        <v>456</v>
      </c>
      <c r="N10" s="78"/>
      <c r="O10" s="78"/>
      <c r="P10" s="78"/>
      <c r="Q10" s="88"/>
    </row>
    <row r="11" spans="1:17">
      <c r="A11" s="78"/>
      <c r="B11" s="85" t="s">
        <v>318</v>
      </c>
      <c r="C11" s="111">
        <v>500633509</v>
      </c>
      <c r="D11" s="111">
        <v>13225633</v>
      </c>
      <c r="E11" s="111">
        <v>10908804</v>
      </c>
      <c r="F11" s="111">
        <v>2479870</v>
      </c>
      <c r="G11" s="111">
        <v>1697288</v>
      </c>
      <c r="H11" s="111">
        <v>375141147</v>
      </c>
      <c r="I11" s="111">
        <v>1658442</v>
      </c>
      <c r="J11" s="111">
        <v>1697288</v>
      </c>
      <c r="K11" s="111">
        <v>12409289</v>
      </c>
      <c r="L11" s="111">
        <v>13518039</v>
      </c>
      <c r="M11" s="111">
        <v>64238883</v>
      </c>
      <c r="N11" s="111">
        <v>14488123</v>
      </c>
      <c r="O11" s="111">
        <v>5052259</v>
      </c>
      <c r="P11" s="111">
        <f>SUM(C11:O11)</f>
        <v>1017148574</v>
      </c>
      <c r="Q11" s="88"/>
    </row>
    <row r="12" spans="1:17">
      <c r="A12" s="78"/>
      <c r="B12" s="85" t="s">
        <v>319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3"/>
      <c r="Q12" s="88"/>
    </row>
    <row r="13" spans="1:17">
      <c r="A13" s="78"/>
      <c r="B13" s="85" t="s">
        <v>326</v>
      </c>
      <c r="C13" s="111" t="s">
        <v>286</v>
      </c>
      <c r="D13" s="111" t="s">
        <v>335</v>
      </c>
      <c r="E13" s="111" t="s">
        <v>335</v>
      </c>
      <c r="F13" s="111">
        <v>197350</v>
      </c>
      <c r="G13" s="111">
        <v>134609</v>
      </c>
      <c r="H13" s="111" t="s">
        <v>335</v>
      </c>
      <c r="I13" s="111" t="s">
        <v>335</v>
      </c>
      <c r="J13" s="111">
        <v>134609</v>
      </c>
      <c r="K13" s="111" t="s">
        <v>335</v>
      </c>
      <c r="L13" s="111" t="s">
        <v>335</v>
      </c>
      <c r="M13" s="111">
        <v>12586</v>
      </c>
      <c r="N13" s="111">
        <v>1419953</v>
      </c>
      <c r="O13" s="111">
        <v>402414</v>
      </c>
      <c r="P13" s="111">
        <f>SUM(C13:O13)</f>
        <v>2301521</v>
      </c>
      <c r="Q13" s="88"/>
    </row>
    <row r="14" spans="1:17">
      <c r="A14" s="78"/>
      <c r="B14" s="85" t="s">
        <v>327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88"/>
    </row>
    <row r="15" spans="1:17">
      <c r="A15" s="78"/>
      <c r="B15" s="85" t="s">
        <v>328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88"/>
    </row>
    <row r="16" spans="1:17">
      <c r="A16" s="78"/>
      <c r="B16" s="85" t="s">
        <v>329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88"/>
    </row>
    <row r="17" spans="1:17">
      <c r="A17" s="78"/>
      <c r="B17" s="85" t="s">
        <v>320</v>
      </c>
      <c r="C17" s="114">
        <f t="shared" ref="C17:O17" si="0">SUM(C11:C16)</f>
        <v>500633509</v>
      </c>
      <c r="D17" s="114">
        <f t="shared" si="0"/>
        <v>13225633</v>
      </c>
      <c r="E17" s="114">
        <f t="shared" si="0"/>
        <v>10908804</v>
      </c>
      <c r="F17" s="114">
        <f t="shared" si="0"/>
        <v>2677220</v>
      </c>
      <c r="G17" s="114">
        <f t="shared" si="0"/>
        <v>1831897</v>
      </c>
      <c r="H17" s="114">
        <f t="shared" si="0"/>
        <v>375141147</v>
      </c>
      <c r="I17" s="114">
        <f t="shared" si="0"/>
        <v>1658442</v>
      </c>
      <c r="J17" s="114">
        <f t="shared" si="0"/>
        <v>1831897</v>
      </c>
      <c r="K17" s="114">
        <f t="shared" si="0"/>
        <v>12409289</v>
      </c>
      <c r="L17" s="114">
        <f t="shared" si="0"/>
        <v>13518039</v>
      </c>
      <c r="M17" s="114">
        <f t="shared" si="0"/>
        <v>64251469</v>
      </c>
      <c r="N17" s="114">
        <f t="shared" si="0"/>
        <v>15908076</v>
      </c>
      <c r="O17" s="114">
        <f t="shared" si="0"/>
        <v>5454673</v>
      </c>
      <c r="P17" s="114">
        <f>SUM(C17:O17)</f>
        <v>1019450095</v>
      </c>
      <c r="Q17" s="88"/>
    </row>
    <row r="18" spans="1:17">
      <c r="A18" s="78"/>
      <c r="B18" s="85" t="s">
        <v>321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88"/>
    </row>
    <row r="19" spans="1:17">
      <c r="A19" s="78"/>
      <c r="B19" s="85" t="s">
        <v>330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88"/>
    </row>
    <row r="20" spans="1:17">
      <c r="A20" s="78"/>
      <c r="B20" s="85" t="s">
        <v>331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88"/>
    </row>
    <row r="21" spans="1:17">
      <c r="A21" s="78"/>
      <c r="B21" s="85" t="s">
        <v>322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88"/>
    </row>
    <row r="22" spans="1:17">
      <c r="A22" s="78"/>
      <c r="B22" s="87" t="s">
        <v>19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88"/>
    </row>
    <row r="23" spans="1:17">
      <c r="A23" s="78"/>
      <c r="B23" s="85" t="s">
        <v>332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88"/>
    </row>
    <row r="24" spans="1:17">
      <c r="A24" s="78"/>
      <c r="B24" s="85" t="s">
        <v>333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88"/>
    </row>
    <row r="25" spans="1:17">
      <c r="A25" s="78"/>
      <c r="B25" s="85" t="s">
        <v>323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88"/>
    </row>
    <row r="26" spans="1:17">
      <c r="A26" s="78"/>
      <c r="B26" s="85" t="s">
        <v>324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88"/>
    </row>
    <row r="27" spans="1:17">
      <c r="A27" s="78"/>
      <c r="B27" s="87" t="s">
        <v>19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88"/>
    </row>
    <row r="28" spans="1:17">
      <c r="A28" s="78"/>
      <c r="B28" s="87" t="s">
        <v>325</v>
      </c>
      <c r="C28" s="115">
        <v>0</v>
      </c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88"/>
    </row>
    <row r="29" spans="1:17">
      <c r="A29" s="78"/>
      <c r="B29" s="87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2"/>
      <c r="Q29" s="88"/>
    </row>
    <row r="30" spans="1:17">
      <c r="A30" s="78"/>
      <c r="B30" s="87" t="s">
        <v>334</v>
      </c>
      <c r="C30" s="114">
        <f>C17</f>
        <v>500633509</v>
      </c>
      <c r="D30" s="114">
        <f t="shared" ref="D30:P30" si="1">D17</f>
        <v>13225633</v>
      </c>
      <c r="E30" s="114">
        <f t="shared" si="1"/>
        <v>10908804</v>
      </c>
      <c r="F30" s="114">
        <f t="shared" si="1"/>
        <v>2677220</v>
      </c>
      <c r="G30" s="114">
        <f t="shared" si="1"/>
        <v>1831897</v>
      </c>
      <c r="H30" s="114">
        <f t="shared" si="1"/>
        <v>375141147</v>
      </c>
      <c r="I30" s="114">
        <f t="shared" si="1"/>
        <v>1658442</v>
      </c>
      <c r="J30" s="114">
        <f t="shared" si="1"/>
        <v>1831897</v>
      </c>
      <c r="K30" s="114">
        <f t="shared" si="1"/>
        <v>12409289</v>
      </c>
      <c r="L30" s="114">
        <f t="shared" si="1"/>
        <v>13518039</v>
      </c>
      <c r="M30" s="114">
        <f t="shared" si="1"/>
        <v>64251469</v>
      </c>
      <c r="N30" s="114">
        <f t="shared" si="1"/>
        <v>15908076</v>
      </c>
      <c r="O30" s="114">
        <f t="shared" si="1"/>
        <v>5454673</v>
      </c>
      <c r="P30" s="114">
        <f t="shared" si="1"/>
        <v>1019450095</v>
      </c>
      <c r="Q30" s="88"/>
    </row>
    <row r="31" spans="1:17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88"/>
    </row>
    <row r="32" spans="1:17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89"/>
    </row>
    <row r="33" spans="1:17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17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</sheetData>
  <pageMargins left="0" right="0" top="0.75" bottom="0.75" header="0.3" footer="0.3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S228"/>
  <sheetViews>
    <sheetView workbookViewId="0">
      <selection activeCell="D147" sqref="A1:D147"/>
    </sheetView>
  </sheetViews>
  <sheetFormatPr defaultRowHeight="12.75"/>
  <cols>
    <col min="1" max="1" width="1.28515625" style="4" customWidth="1"/>
    <col min="2" max="2" width="47" style="4" customWidth="1"/>
    <col min="3" max="3" width="12.42578125" style="4" customWidth="1"/>
    <col min="4" max="4" width="16.5703125" style="4" customWidth="1"/>
    <col min="5" max="5" width="16.140625" style="4" customWidth="1"/>
    <col min="6" max="16384" width="9.140625" style="4"/>
  </cols>
  <sheetData>
    <row r="1" spans="2:6">
      <c r="B1" s="48"/>
      <c r="C1" s="48"/>
      <c r="D1" s="48"/>
      <c r="E1" s="48"/>
    </row>
    <row r="2" spans="2:6">
      <c r="B2" s="48"/>
      <c r="C2" s="48"/>
      <c r="D2" s="48"/>
      <c r="E2" s="48"/>
    </row>
    <row r="3" spans="2:6">
      <c r="B3" s="16" t="s">
        <v>277</v>
      </c>
      <c r="C3" s="16"/>
      <c r="D3" s="16"/>
      <c r="E3" s="16"/>
      <c r="F3" s="26"/>
    </row>
    <row r="4" spans="2:6">
      <c r="B4" s="16"/>
      <c r="C4" s="16"/>
      <c r="D4" s="16"/>
      <c r="E4" s="16"/>
      <c r="F4" s="26"/>
    </row>
    <row r="5" spans="2:6">
      <c r="B5" s="49" t="s">
        <v>551</v>
      </c>
      <c r="C5" s="45"/>
      <c r="D5" s="48"/>
      <c r="E5" s="51"/>
    </row>
    <row r="6" spans="2:6">
      <c r="B6" s="49"/>
      <c r="C6" s="45"/>
      <c r="D6" s="48"/>
      <c r="E6" s="51"/>
    </row>
    <row r="7" spans="2:6">
      <c r="B7" s="16" t="s">
        <v>22</v>
      </c>
      <c r="C7" s="45" t="s">
        <v>369</v>
      </c>
      <c r="D7" s="47" t="s">
        <v>315</v>
      </c>
      <c r="E7" s="51"/>
    </row>
    <row r="8" spans="2:6">
      <c r="B8" s="49"/>
      <c r="C8" s="45"/>
      <c r="D8" s="47" t="s">
        <v>265</v>
      </c>
      <c r="E8" s="51"/>
    </row>
    <row r="9" spans="2:6">
      <c r="B9" s="49"/>
      <c r="C9" s="45"/>
      <c r="D9" s="47"/>
      <c r="E9" s="51"/>
    </row>
    <row r="10" spans="2:6">
      <c r="B10" s="58" t="s">
        <v>264</v>
      </c>
      <c r="C10" s="52" t="s">
        <v>297</v>
      </c>
      <c r="D10" s="72">
        <f>'Sub Schedules'!C13</f>
        <v>16602152</v>
      </c>
      <c r="E10" s="51"/>
    </row>
    <row r="11" spans="2:6">
      <c r="B11" s="58" t="s">
        <v>6</v>
      </c>
      <c r="C11" s="52" t="s">
        <v>298</v>
      </c>
      <c r="D11" s="72">
        <f>'Sub Schedules'!C77</f>
        <v>46016917</v>
      </c>
      <c r="E11" s="51"/>
    </row>
    <row r="12" spans="2:6">
      <c r="B12" s="58" t="s">
        <v>17</v>
      </c>
      <c r="C12" s="52" t="s">
        <v>299</v>
      </c>
      <c r="D12" s="72">
        <f>'Sub Schedules'!C134</f>
        <v>204644954</v>
      </c>
      <c r="E12" s="69"/>
    </row>
    <row r="13" spans="2:6">
      <c r="B13" s="58" t="s">
        <v>604</v>
      </c>
      <c r="D13" s="72">
        <v>25000</v>
      </c>
      <c r="E13" s="69"/>
    </row>
    <row r="14" spans="2:6">
      <c r="B14" s="58" t="s">
        <v>603</v>
      </c>
      <c r="C14" s="52"/>
      <c r="D14" s="72">
        <v>112864072.33</v>
      </c>
      <c r="E14" s="48"/>
    </row>
    <row r="15" spans="2:6">
      <c r="B15" s="48"/>
      <c r="C15" s="54"/>
      <c r="D15" s="65"/>
      <c r="E15" s="48"/>
    </row>
    <row r="16" spans="2:6">
      <c r="B16" s="53" t="s">
        <v>19</v>
      </c>
      <c r="C16" s="54"/>
      <c r="D16" s="66">
        <f>SUM(D10:D15)</f>
        <v>380153095.32999998</v>
      </c>
      <c r="E16" s="55"/>
    </row>
    <row r="17" spans="2:5">
      <c r="B17" s="48"/>
      <c r="C17" s="52"/>
      <c r="D17" s="65"/>
      <c r="E17" s="48"/>
    </row>
    <row r="18" spans="2:5">
      <c r="B18" s="48"/>
      <c r="C18" s="52"/>
      <c r="D18" s="65"/>
      <c r="E18" s="48"/>
    </row>
    <row r="19" spans="2:5">
      <c r="B19" s="48"/>
      <c r="C19" s="52"/>
      <c r="D19" s="65"/>
      <c r="E19" s="48"/>
    </row>
    <row r="20" spans="2:5">
      <c r="B20" s="48"/>
      <c r="C20" s="52"/>
      <c r="D20" s="48"/>
      <c r="E20" s="48"/>
    </row>
    <row r="21" spans="2:5">
      <c r="B21" s="48"/>
      <c r="C21" s="52"/>
      <c r="D21" s="48"/>
      <c r="E21" s="48"/>
    </row>
    <row r="22" spans="2:5">
      <c r="B22" s="48"/>
      <c r="C22" s="52"/>
      <c r="D22" s="48"/>
      <c r="E22" s="48"/>
    </row>
    <row r="23" spans="2:5">
      <c r="B23" s="48"/>
      <c r="C23" s="52"/>
      <c r="D23" s="48"/>
      <c r="E23" s="48"/>
    </row>
    <row r="24" spans="2:5">
      <c r="B24" s="48"/>
      <c r="C24" s="52"/>
      <c r="D24" s="48"/>
      <c r="E24" s="48"/>
    </row>
    <row r="25" spans="2:5">
      <c r="B25" s="48"/>
      <c r="C25" s="52"/>
      <c r="D25" s="48"/>
      <c r="E25" s="48"/>
    </row>
    <row r="26" spans="2:5">
      <c r="B26" s="48"/>
      <c r="C26" s="52"/>
      <c r="D26" s="48"/>
      <c r="E26" s="48"/>
    </row>
    <row r="27" spans="2:5">
      <c r="B27" s="48"/>
      <c r="C27" s="52"/>
      <c r="D27" s="48"/>
      <c r="E27" s="48"/>
    </row>
    <row r="28" spans="2:5">
      <c r="B28" s="48"/>
      <c r="C28" s="52"/>
      <c r="D28" s="48"/>
      <c r="E28" s="48"/>
    </row>
    <row r="29" spans="2:5">
      <c r="B29" s="48"/>
      <c r="C29" s="52"/>
      <c r="D29" s="48"/>
      <c r="E29" s="48"/>
    </row>
    <row r="30" spans="2:5">
      <c r="B30" s="48"/>
      <c r="C30" s="52"/>
      <c r="D30" s="48"/>
      <c r="E30" s="48"/>
    </row>
    <row r="31" spans="2:5">
      <c r="B31" s="48"/>
      <c r="C31" s="52"/>
      <c r="D31" s="48"/>
      <c r="E31" s="48"/>
    </row>
    <row r="32" spans="2:5">
      <c r="B32" s="48"/>
      <c r="C32" s="52"/>
      <c r="D32" s="48"/>
      <c r="E32" s="48"/>
    </row>
    <row r="33" spans="2:6">
      <c r="B33" s="48"/>
      <c r="C33" s="52"/>
      <c r="D33" s="48"/>
      <c r="E33" s="48"/>
    </row>
    <row r="34" spans="2:6">
      <c r="B34" s="48"/>
      <c r="C34" s="52"/>
      <c r="D34" s="48"/>
      <c r="E34" s="48"/>
    </row>
    <row r="35" spans="2:6">
      <c r="B35" s="48"/>
      <c r="C35" s="52"/>
      <c r="D35" s="48"/>
      <c r="E35" s="48"/>
    </row>
    <row r="36" spans="2:6">
      <c r="B36" s="48"/>
      <c r="C36" s="52"/>
      <c r="D36" s="48"/>
      <c r="E36" s="48"/>
    </row>
    <row r="37" spans="2:6">
      <c r="B37" s="48"/>
      <c r="C37" s="52"/>
      <c r="D37" s="48"/>
      <c r="E37" s="48"/>
    </row>
    <row r="38" spans="2:6">
      <c r="B38" s="48"/>
      <c r="C38" s="52"/>
      <c r="D38" s="48"/>
      <c r="E38" s="48"/>
    </row>
    <row r="39" spans="2:6">
      <c r="B39" s="48"/>
      <c r="C39" s="52"/>
      <c r="D39" s="48"/>
      <c r="E39" s="48"/>
    </row>
    <row r="40" spans="2:6">
      <c r="B40" s="48"/>
      <c r="C40" s="52"/>
      <c r="D40" s="48"/>
      <c r="E40" s="48"/>
    </row>
    <row r="41" spans="2:6">
      <c r="B41" s="48"/>
      <c r="C41" s="52"/>
      <c r="D41" s="48"/>
      <c r="E41" s="48"/>
    </row>
    <row r="42" spans="2:6">
      <c r="B42" s="48"/>
      <c r="C42" s="52"/>
      <c r="D42" s="48"/>
      <c r="E42" s="48"/>
    </row>
    <row r="43" spans="2:6">
      <c r="B43" s="48"/>
      <c r="C43" s="52"/>
      <c r="D43" s="48"/>
      <c r="E43" s="48"/>
    </row>
    <row r="44" spans="2:6">
      <c r="B44" s="16" t="s">
        <v>277</v>
      </c>
      <c r="C44" s="45"/>
      <c r="D44" s="16"/>
      <c r="E44" s="16"/>
      <c r="F44" s="26"/>
    </row>
    <row r="45" spans="2:6">
      <c r="B45" s="16"/>
      <c r="C45" s="45"/>
      <c r="D45" s="16"/>
      <c r="E45" s="16"/>
      <c r="F45" s="26"/>
    </row>
    <row r="46" spans="2:6">
      <c r="B46" s="49" t="s">
        <v>552</v>
      </c>
      <c r="C46" s="45"/>
      <c r="D46" s="16"/>
      <c r="E46" s="16"/>
      <c r="F46" s="26"/>
    </row>
    <row r="47" spans="2:6">
      <c r="B47" s="16"/>
      <c r="C47" s="45"/>
      <c r="D47" s="16"/>
      <c r="E47" s="16"/>
      <c r="F47" s="26"/>
    </row>
    <row r="48" spans="2:6">
      <c r="B48" s="16" t="s">
        <v>22</v>
      </c>
      <c r="C48" s="45"/>
      <c r="D48" s="47" t="s">
        <v>315</v>
      </c>
      <c r="E48" s="16"/>
      <c r="F48" s="26"/>
    </row>
    <row r="49" spans="2:6">
      <c r="B49" s="49"/>
      <c r="C49" s="45"/>
      <c r="D49" s="47" t="s">
        <v>265</v>
      </c>
      <c r="E49" s="16"/>
      <c r="F49" s="26"/>
    </row>
    <row r="50" spans="2:6">
      <c r="B50" s="16"/>
      <c r="C50" s="45"/>
      <c r="D50" s="16"/>
      <c r="E50" s="16"/>
      <c r="F50" s="26"/>
    </row>
    <row r="51" spans="2:6">
      <c r="B51" s="16" t="s">
        <v>312</v>
      </c>
      <c r="C51" s="45"/>
      <c r="D51" s="16"/>
      <c r="E51" s="16"/>
      <c r="F51" s="26"/>
    </row>
    <row r="52" spans="2:6">
      <c r="B52" s="16"/>
      <c r="C52" s="45"/>
      <c r="D52" s="108"/>
      <c r="E52" s="16"/>
      <c r="F52" s="26"/>
    </row>
    <row r="53" spans="2:6">
      <c r="B53" s="90" t="s">
        <v>486</v>
      </c>
      <c r="C53" s="52"/>
      <c r="D53" s="65">
        <v>139921021</v>
      </c>
      <c r="E53" s="16"/>
      <c r="F53" s="26"/>
    </row>
    <row r="54" spans="2:6">
      <c r="B54" s="48"/>
      <c r="C54" s="52"/>
      <c r="D54" s="65"/>
      <c r="E54" s="16"/>
      <c r="F54" s="26"/>
    </row>
    <row r="55" spans="2:6">
      <c r="B55" s="53" t="s">
        <v>19</v>
      </c>
      <c r="C55" s="52"/>
      <c r="D55" s="66">
        <f>SUM(D51:D54)</f>
        <v>139921021</v>
      </c>
      <c r="E55" s="16"/>
      <c r="F55" s="26"/>
    </row>
    <row r="56" spans="2:6">
      <c r="B56" s="16"/>
      <c r="C56" s="45"/>
      <c r="D56" s="108"/>
      <c r="E56" s="16"/>
      <c r="F56" s="26"/>
    </row>
    <row r="57" spans="2:6">
      <c r="B57" s="16" t="s">
        <v>313</v>
      </c>
      <c r="C57" s="45"/>
      <c r="D57" s="108"/>
      <c r="E57" s="16"/>
      <c r="F57" s="26"/>
    </row>
    <row r="58" spans="2:6">
      <c r="B58" s="16"/>
      <c r="C58" s="45"/>
      <c r="D58" s="108"/>
      <c r="E58" s="16"/>
      <c r="F58" s="26"/>
    </row>
    <row r="59" spans="2:6">
      <c r="B59" s="48" t="s">
        <v>487</v>
      </c>
      <c r="C59" s="52"/>
      <c r="D59" s="65">
        <v>695950</v>
      </c>
      <c r="E59" s="48"/>
      <c r="F59" s="26"/>
    </row>
    <row r="60" spans="2:6">
      <c r="B60" s="48" t="s">
        <v>488</v>
      </c>
      <c r="C60" s="52"/>
      <c r="D60" s="65">
        <v>9002100</v>
      </c>
      <c r="E60" s="48"/>
      <c r="F60" s="26"/>
    </row>
    <row r="61" spans="2:6">
      <c r="B61" s="48" t="s">
        <v>489</v>
      </c>
      <c r="C61" s="52"/>
      <c r="D61" s="65">
        <v>13175717</v>
      </c>
      <c r="E61" s="48"/>
      <c r="F61" s="26"/>
    </row>
    <row r="62" spans="2:6">
      <c r="B62" s="48" t="s">
        <v>490</v>
      </c>
      <c r="C62" s="52"/>
      <c r="D62" s="65">
        <v>1336712</v>
      </c>
      <c r="E62" s="48"/>
      <c r="F62" s="26"/>
    </row>
    <row r="63" spans="2:6">
      <c r="B63" s="48" t="s">
        <v>491</v>
      </c>
      <c r="C63" s="52"/>
      <c r="D63" s="65">
        <v>260000000</v>
      </c>
      <c r="E63" s="48"/>
      <c r="F63" s="26"/>
    </row>
    <row r="64" spans="2:6">
      <c r="B64" s="48" t="s">
        <v>492</v>
      </c>
      <c r="C64" s="52"/>
      <c r="D64" s="65">
        <v>11760991</v>
      </c>
      <c r="E64" s="48"/>
      <c r="F64" s="26"/>
    </row>
    <row r="65" spans="2:19">
      <c r="B65" s="48" t="s">
        <v>493</v>
      </c>
      <c r="C65" s="52"/>
      <c r="D65" s="65">
        <v>15704614</v>
      </c>
      <c r="E65" s="48"/>
      <c r="F65" s="26"/>
    </row>
    <row r="66" spans="2:19">
      <c r="B66" s="48"/>
      <c r="C66" s="52"/>
      <c r="D66" s="65"/>
      <c r="E66" s="48"/>
      <c r="F66" s="26"/>
    </row>
    <row r="67" spans="2:19">
      <c r="B67" s="53" t="s">
        <v>19</v>
      </c>
      <c r="C67" s="54"/>
      <c r="D67" s="66">
        <f>SUM(D58:D66)</f>
        <v>311676084</v>
      </c>
      <c r="E67" s="48"/>
      <c r="F67" s="26"/>
    </row>
    <row r="68" spans="2:19">
      <c r="B68" s="67"/>
      <c r="C68" s="91"/>
      <c r="D68" s="67"/>
      <c r="E68" s="48"/>
    </row>
    <row r="69" spans="2:19">
      <c r="B69" s="53"/>
      <c r="C69" s="54"/>
      <c r="D69" s="92"/>
      <c r="E69" s="48"/>
    </row>
    <row r="70" spans="2:19">
      <c r="B70" s="93"/>
      <c r="C70" s="94"/>
      <c r="D70" s="93"/>
      <c r="E70" s="16"/>
      <c r="F70" s="26"/>
      <c r="G70" s="26"/>
      <c r="H70" s="26"/>
      <c r="I70" s="26"/>
      <c r="J70" s="26"/>
      <c r="K70" s="26"/>
      <c r="L70" s="26"/>
    </row>
    <row r="71" spans="2:19">
      <c r="B71" s="93"/>
      <c r="C71" s="94"/>
      <c r="D71" s="93"/>
      <c r="E71" s="16"/>
      <c r="F71" s="26"/>
      <c r="G71" s="26"/>
      <c r="H71" s="26"/>
      <c r="I71" s="26"/>
      <c r="J71" s="26"/>
      <c r="K71" s="26"/>
      <c r="L71" s="26"/>
    </row>
    <row r="72" spans="2:19">
      <c r="B72" s="67"/>
      <c r="C72" s="91"/>
      <c r="D72" s="67"/>
      <c r="E72" s="48"/>
    </row>
    <row r="73" spans="2:19">
      <c r="B73" s="95"/>
      <c r="C73" s="95"/>
      <c r="D73" s="91"/>
      <c r="E73" s="48"/>
    </row>
    <row r="74" spans="2:19">
      <c r="B74" s="67"/>
      <c r="C74" s="91"/>
      <c r="D74" s="96"/>
      <c r="E74" s="48"/>
    </row>
    <row r="75" spans="2:19">
      <c r="B75" s="67"/>
      <c r="C75" s="91"/>
      <c r="D75" s="96"/>
      <c r="E75" s="48"/>
    </row>
    <row r="76" spans="2:19">
      <c r="B76" s="67"/>
      <c r="C76" s="91"/>
      <c r="D76" s="96"/>
      <c r="E76" s="48"/>
    </row>
    <row r="77" spans="2:19">
      <c r="B77" s="67"/>
      <c r="C77" s="91"/>
      <c r="D77" s="96"/>
      <c r="E77" s="48"/>
      <c r="J77" s="165"/>
      <c r="K77" s="165"/>
      <c r="L77" s="165"/>
      <c r="M77" s="165"/>
      <c r="N77" s="165"/>
      <c r="O77" s="165"/>
      <c r="P77" s="165"/>
      <c r="Q77" s="165"/>
      <c r="R77" s="165"/>
      <c r="S77" s="165"/>
    </row>
    <row r="78" spans="2:19">
      <c r="B78" s="67"/>
      <c r="C78" s="91"/>
      <c r="D78" s="96"/>
      <c r="E78" s="48"/>
    </row>
    <row r="79" spans="2:19">
      <c r="B79" s="67"/>
      <c r="C79" s="91"/>
      <c r="D79" s="96"/>
      <c r="E79" s="48"/>
    </row>
    <row r="80" spans="2:19">
      <c r="B80" s="67"/>
      <c r="C80" s="91"/>
      <c r="D80" s="96"/>
      <c r="E80" s="48"/>
    </row>
    <row r="81" spans="2:5">
      <c r="B81" s="67"/>
      <c r="C81" s="91"/>
      <c r="D81" s="96"/>
      <c r="E81" s="48"/>
    </row>
    <row r="82" spans="2:5">
      <c r="B82" s="67"/>
      <c r="C82" s="91"/>
      <c r="D82" s="96"/>
      <c r="E82" s="48"/>
    </row>
    <row r="83" spans="2:5">
      <c r="B83" s="48"/>
      <c r="C83" s="52"/>
      <c r="D83" s="48"/>
      <c r="E83" s="48"/>
    </row>
    <row r="84" spans="2:5">
      <c r="B84" s="48"/>
      <c r="C84" s="52"/>
      <c r="D84" s="48"/>
      <c r="E84" s="48"/>
    </row>
    <row r="85" spans="2:5">
      <c r="B85" s="16" t="s">
        <v>277</v>
      </c>
      <c r="C85" s="45"/>
      <c r="D85" s="48"/>
      <c r="E85" s="48"/>
    </row>
    <row r="86" spans="2:5">
      <c r="B86" s="48"/>
      <c r="C86" s="52"/>
      <c r="D86" s="48"/>
      <c r="E86" s="48"/>
    </row>
    <row r="87" spans="2:5">
      <c r="B87" s="49" t="s">
        <v>553</v>
      </c>
      <c r="C87" s="45"/>
      <c r="D87" s="48"/>
      <c r="E87" s="48"/>
    </row>
    <row r="88" spans="2:5">
      <c r="B88" s="48"/>
      <c r="C88" s="52"/>
      <c r="D88" s="48"/>
      <c r="E88" s="48"/>
    </row>
    <row r="89" spans="2:5">
      <c r="B89" s="16" t="s">
        <v>22</v>
      </c>
      <c r="C89" s="45"/>
      <c r="D89" s="47" t="s">
        <v>315</v>
      </c>
      <c r="E89" s="48"/>
    </row>
    <row r="90" spans="2:5">
      <c r="B90" s="49"/>
      <c r="C90" s="45"/>
      <c r="D90" s="47" t="s">
        <v>265</v>
      </c>
      <c r="E90" s="48"/>
    </row>
    <row r="91" spans="2:5">
      <c r="B91" s="49"/>
      <c r="C91" s="45"/>
      <c r="D91" s="110"/>
      <c r="E91" s="48"/>
    </row>
    <row r="92" spans="2:5">
      <c r="B92" s="48" t="s">
        <v>494</v>
      </c>
      <c r="C92" s="52"/>
      <c r="D92" s="65">
        <v>65032</v>
      </c>
      <c r="E92" s="48"/>
    </row>
    <row r="93" spans="2:5">
      <c r="B93" s="48" t="s">
        <v>558</v>
      </c>
      <c r="C93" s="52"/>
      <c r="D93" s="65">
        <v>997</v>
      </c>
      <c r="E93" s="48"/>
    </row>
    <row r="94" spans="2:5">
      <c r="B94" s="48" t="s">
        <v>559</v>
      </c>
      <c r="C94" s="52"/>
      <c r="D94" s="65">
        <v>302816</v>
      </c>
      <c r="E94" s="48"/>
    </row>
    <row r="95" spans="2:5">
      <c r="B95" s="48" t="s">
        <v>506</v>
      </c>
      <c r="C95" s="52"/>
      <c r="D95" s="65">
        <v>197674</v>
      </c>
      <c r="E95" s="48"/>
    </row>
    <row r="96" spans="2:5">
      <c r="B96" s="48" t="s">
        <v>197</v>
      </c>
      <c r="C96" s="54" t="s">
        <v>300</v>
      </c>
      <c r="D96" s="65">
        <f>'Sub Schedules'!C158</f>
        <v>-20013123.789999999</v>
      </c>
      <c r="E96" s="48"/>
    </row>
    <row r="97" spans="2:5">
      <c r="B97" s="48" t="s">
        <v>495</v>
      </c>
      <c r="D97" s="65">
        <v>180000000</v>
      </c>
      <c r="E97" s="48"/>
    </row>
    <row r="98" spans="2:5">
      <c r="B98" s="48" t="s">
        <v>278</v>
      </c>
      <c r="C98" s="52"/>
      <c r="D98" s="65">
        <v>1650794</v>
      </c>
      <c r="E98" s="48"/>
    </row>
    <row r="99" spans="2:5">
      <c r="B99" s="48" t="s">
        <v>279</v>
      </c>
      <c r="C99" s="52"/>
      <c r="D99" s="65">
        <v>598478</v>
      </c>
      <c r="E99" s="48"/>
    </row>
    <row r="100" spans="2:5">
      <c r="B100" s="48"/>
      <c r="C100" s="52"/>
      <c r="D100" s="65"/>
      <c r="E100" s="48"/>
    </row>
    <row r="101" spans="2:5">
      <c r="B101" s="53" t="s">
        <v>19</v>
      </c>
      <c r="C101" s="54"/>
      <c r="D101" s="66">
        <f>SUM(D92:D100)</f>
        <v>162802667.21000001</v>
      </c>
      <c r="E101" s="48"/>
    </row>
    <row r="102" spans="2:5">
      <c r="E102" s="48"/>
    </row>
    <row r="103" spans="2:5">
      <c r="E103" s="48"/>
    </row>
    <row r="104" spans="2:5">
      <c r="E104" s="48"/>
    </row>
    <row r="105" spans="2:5">
      <c r="E105" s="48"/>
    </row>
    <row r="106" spans="2:5">
      <c r="E106" s="48"/>
    </row>
    <row r="107" spans="2:5">
      <c r="E107" s="48"/>
    </row>
    <row r="108" spans="2:5">
      <c r="E108" s="48"/>
    </row>
    <row r="109" spans="2:5">
      <c r="E109" s="48"/>
    </row>
    <row r="110" spans="2:5">
      <c r="E110" s="48"/>
    </row>
    <row r="111" spans="2:5">
      <c r="E111" s="48"/>
    </row>
    <row r="112" spans="2:5">
      <c r="E112" s="48"/>
    </row>
    <row r="113" spans="2:5">
      <c r="E113" s="48"/>
    </row>
    <row r="114" spans="2:5">
      <c r="E114" s="48"/>
    </row>
    <row r="115" spans="2:5">
      <c r="E115" s="48"/>
    </row>
    <row r="116" spans="2:5">
      <c r="E116" s="48"/>
    </row>
    <row r="117" spans="2:5">
      <c r="E117" s="48"/>
    </row>
    <row r="118" spans="2:5">
      <c r="E118" s="48"/>
    </row>
    <row r="119" spans="2:5">
      <c r="E119" s="48"/>
    </row>
    <row r="120" spans="2:5">
      <c r="E120" s="48"/>
    </row>
    <row r="121" spans="2:5">
      <c r="E121" s="48"/>
    </row>
    <row r="122" spans="2:5">
      <c r="E122" s="48"/>
    </row>
    <row r="123" spans="2:5">
      <c r="E123" s="48"/>
    </row>
    <row r="124" spans="2:5">
      <c r="E124" s="48"/>
    </row>
    <row r="125" spans="2:5">
      <c r="E125" s="48"/>
    </row>
    <row r="126" spans="2:5">
      <c r="B126" s="16" t="s">
        <v>277</v>
      </c>
      <c r="E126" s="48"/>
    </row>
    <row r="127" spans="2:5">
      <c r="E127" s="48"/>
    </row>
    <row r="128" spans="2:5">
      <c r="B128" s="49" t="s">
        <v>554</v>
      </c>
      <c r="E128" s="48"/>
    </row>
    <row r="129" spans="2:7">
      <c r="E129" s="48"/>
    </row>
    <row r="130" spans="2:7">
      <c r="B130" s="48" t="s">
        <v>205</v>
      </c>
      <c r="C130" s="52"/>
      <c r="D130" s="65">
        <v>33236661.789999999</v>
      </c>
      <c r="E130" s="48"/>
    </row>
    <row r="131" spans="2:7">
      <c r="B131" s="48" t="s">
        <v>504</v>
      </c>
      <c r="C131" s="52"/>
      <c r="D131" s="65">
        <v>462723</v>
      </c>
      <c r="E131" s="48"/>
    </row>
    <row r="132" spans="2:7">
      <c r="B132" s="48" t="s">
        <v>555</v>
      </c>
      <c r="C132" s="52"/>
      <c r="D132" s="65">
        <v>723871</v>
      </c>
      <c r="E132" s="48"/>
    </row>
    <row r="133" spans="2:7">
      <c r="B133" s="48" t="s">
        <v>236</v>
      </c>
      <c r="C133" s="52"/>
      <c r="D133" s="65">
        <v>324891</v>
      </c>
      <c r="E133" s="48"/>
    </row>
    <row r="134" spans="2:7">
      <c r="B134" s="48" t="s">
        <v>505</v>
      </c>
      <c r="C134" s="52"/>
      <c r="D134" s="65">
        <v>-435473</v>
      </c>
      <c r="E134" s="48"/>
    </row>
    <row r="135" spans="2:7">
      <c r="B135" s="48" t="s">
        <v>280</v>
      </c>
      <c r="C135" s="52"/>
      <c r="D135" s="65">
        <v>52138</v>
      </c>
      <c r="E135" s="48"/>
    </row>
    <row r="136" spans="2:7">
      <c r="B136" s="48" t="s">
        <v>274</v>
      </c>
      <c r="C136" s="52"/>
      <c r="D136" s="65">
        <v>182500</v>
      </c>
      <c r="E136" s="48"/>
    </row>
    <row r="137" spans="2:7">
      <c r="B137" s="48"/>
      <c r="C137" s="52"/>
      <c r="D137" s="65"/>
      <c r="E137" s="48"/>
      <c r="G137" s="26"/>
    </row>
    <row r="138" spans="2:7">
      <c r="B138" s="53" t="s">
        <v>19</v>
      </c>
      <c r="C138" s="54"/>
      <c r="D138" s="66">
        <f>SUM(D130:D137)</f>
        <v>34547311.789999999</v>
      </c>
      <c r="E138" s="48"/>
      <c r="G138" s="26"/>
    </row>
    <row r="139" spans="2:7">
      <c r="B139" s="48"/>
      <c r="C139" s="52"/>
      <c r="D139" s="97"/>
      <c r="E139" s="48"/>
    </row>
    <row r="140" spans="2:7">
      <c r="B140" s="48"/>
      <c r="C140" s="52"/>
      <c r="D140" s="92"/>
      <c r="E140" s="48"/>
    </row>
    <row r="141" spans="2:7">
      <c r="B141" s="48"/>
      <c r="C141" s="52"/>
      <c r="D141" s="67"/>
      <c r="E141" s="48"/>
    </row>
    <row r="142" spans="2:7">
      <c r="B142" s="67"/>
      <c r="C142" s="91"/>
      <c r="D142" s="96"/>
      <c r="E142" s="55"/>
    </row>
    <row r="143" spans="2:7">
      <c r="B143" s="67"/>
      <c r="C143" s="91"/>
      <c r="D143" s="96"/>
      <c r="E143" s="55"/>
    </row>
    <row r="144" spans="2:7">
      <c r="B144" s="67"/>
      <c r="C144" s="91"/>
      <c r="D144" s="96"/>
      <c r="E144" s="55"/>
    </row>
    <row r="145" spans="2:10">
      <c r="B145" s="67"/>
      <c r="C145" s="91"/>
      <c r="D145" s="96"/>
      <c r="E145" s="55"/>
    </row>
    <row r="146" spans="2:10">
      <c r="B146" s="67"/>
      <c r="C146" s="91"/>
      <c r="D146" s="96"/>
      <c r="E146" s="55"/>
    </row>
    <row r="147" spans="2:10">
      <c r="B147" s="67"/>
      <c r="C147" s="91"/>
      <c r="D147" s="96"/>
      <c r="E147" s="55"/>
    </row>
    <row r="148" spans="2:10">
      <c r="B148" s="67"/>
      <c r="C148" s="91"/>
      <c r="D148" s="96"/>
      <c r="E148" s="55"/>
    </row>
    <row r="149" spans="2:10">
      <c r="B149" s="67"/>
      <c r="C149" s="91"/>
      <c r="D149" s="96"/>
      <c r="E149" s="55"/>
    </row>
    <row r="150" spans="2:10">
      <c r="B150" s="98"/>
      <c r="C150" s="95"/>
      <c r="D150" s="92"/>
      <c r="E150" s="57"/>
    </row>
    <row r="151" spans="2:10">
      <c r="B151" s="67"/>
      <c r="C151" s="91"/>
      <c r="D151" s="67"/>
      <c r="E151" s="48"/>
    </row>
    <row r="152" spans="2:10">
      <c r="B152" s="67"/>
      <c r="C152" s="91"/>
      <c r="D152" s="67"/>
      <c r="E152" s="48"/>
    </row>
    <row r="153" spans="2:10">
      <c r="B153" s="67"/>
      <c r="C153" s="91"/>
      <c r="D153" s="67"/>
      <c r="E153" s="48"/>
    </row>
    <row r="154" spans="2:10">
      <c r="B154" s="67"/>
      <c r="C154" s="91"/>
      <c r="D154" s="67"/>
      <c r="E154" s="48"/>
    </row>
    <row r="155" spans="2:10">
      <c r="B155" s="67"/>
      <c r="C155" s="91"/>
      <c r="D155" s="67"/>
      <c r="E155" s="48"/>
    </row>
    <row r="156" spans="2:10">
      <c r="B156" s="67"/>
      <c r="C156" s="91"/>
      <c r="D156" s="67"/>
      <c r="E156" s="48"/>
    </row>
    <row r="157" spans="2:10">
      <c r="B157" s="67"/>
      <c r="C157" s="91"/>
      <c r="D157" s="67"/>
      <c r="E157" s="48"/>
    </row>
    <row r="158" spans="2:10">
      <c r="B158" s="67"/>
      <c r="C158" s="91"/>
      <c r="D158" s="67"/>
      <c r="E158" s="48"/>
    </row>
    <row r="159" spans="2:10">
      <c r="B159" s="93"/>
      <c r="C159" s="94"/>
      <c r="D159" s="93"/>
      <c r="E159" s="16"/>
      <c r="F159" s="26"/>
      <c r="G159" s="26"/>
      <c r="H159" s="26"/>
      <c r="I159" s="26"/>
      <c r="J159" s="26"/>
    </row>
    <row r="160" spans="2:10">
      <c r="B160" s="93"/>
      <c r="C160" s="94"/>
      <c r="D160" s="93"/>
      <c r="E160" s="16"/>
      <c r="F160" s="26"/>
      <c r="G160" s="26"/>
      <c r="H160" s="26"/>
      <c r="I160" s="26"/>
      <c r="J160" s="26"/>
    </row>
    <row r="161" spans="2:5">
      <c r="B161" s="67"/>
      <c r="C161" s="91"/>
      <c r="D161" s="67"/>
      <c r="E161" s="48"/>
    </row>
    <row r="162" spans="2:5">
      <c r="B162" s="67"/>
      <c r="C162" s="91"/>
      <c r="D162" s="95"/>
      <c r="E162" s="53"/>
    </row>
    <row r="163" spans="2:5">
      <c r="B163" s="67"/>
      <c r="C163" s="91"/>
      <c r="D163" s="67"/>
      <c r="E163" s="55"/>
    </row>
    <row r="164" spans="2:5">
      <c r="B164" s="67"/>
      <c r="C164" s="91"/>
      <c r="D164" s="67"/>
      <c r="E164" s="55"/>
    </row>
    <row r="165" spans="2:5">
      <c r="B165" s="67"/>
      <c r="C165" s="91"/>
      <c r="D165" s="67"/>
      <c r="E165" s="55"/>
    </row>
    <row r="166" spans="2:5">
      <c r="B166" s="67"/>
      <c r="C166" s="91"/>
      <c r="D166" s="67"/>
      <c r="E166" s="55"/>
    </row>
    <row r="167" spans="2:5">
      <c r="B167" s="67"/>
      <c r="C167" s="91"/>
      <c r="D167" s="67"/>
      <c r="E167" s="55"/>
    </row>
    <row r="168" spans="2:5">
      <c r="B168" s="67"/>
      <c r="C168" s="91"/>
      <c r="D168" s="67"/>
      <c r="E168" s="55"/>
    </row>
    <row r="169" spans="2:5">
      <c r="B169" s="67"/>
      <c r="C169" s="91"/>
      <c r="D169" s="67"/>
      <c r="E169" s="55"/>
    </row>
    <row r="170" spans="2:5">
      <c r="B170" s="67"/>
      <c r="C170" s="91"/>
      <c r="D170" s="67"/>
      <c r="E170" s="55"/>
    </row>
    <row r="171" spans="2:5">
      <c r="B171" s="67"/>
      <c r="C171" s="91"/>
      <c r="D171" s="67"/>
      <c r="E171" s="55"/>
    </row>
    <row r="172" spans="2:5">
      <c r="B172" s="67"/>
      <c r="C172" s="91"/>
      <c r="D172" s="67"/>
      <c r="E172" s="55"/>
    </row>
    <row r="173" spans="2:5">
      <c r="B173" s="67"/>
      <c r="C173" s="91"/>
      <c r="D173" s="67"/>
      <c r="E173" s="55"/>
    </row>
    <row r="174" spans="2:5">
      <c r="C174" s="11"/>
      <c r="D174" s="5"/>
      <c r="E174" s="9"/>
    </row>
    <row r="175" spans="2:5">
      <c r="C175" s="11"/>
    </row>
    <row r="176" spans="2:5">
      <c r="C176" s="11"/>
    </row>
    <row r="177" spans="3:10">
      <c r="C177" s="11"/>
    </row>
    <row r="178" spans="3:10">
      <c r="C178" s="11"/>
      <c r="E178" s="8"/>
    </row>
    <row r="179" spans="3:10">
      <c r="C179" s="11"/>
      <c r="E179" s="8"/>
    </row>
    <row r="180" spans="3:10">
      <c r="C180" s="11"/>
      <c r="E180" s="8"/>
    </row>
    <row r="181" spans="3:10">
      <c r="C181" s="11"/>
      <c r="E181" s="8"/>
    </row>
    <row r="182" spans="3:10">
      <c r="C182" s="11"/>
      <c r="D182" s="167"/>
      <c r="E182" s="167"/>
      <c r="F182" s="167"/>
      <c r="G182" s="167"/>
      <c r="H182" s="167"/>
      <c r="I182" s="167"/>
      <c r="J182" s="167"/>
    </row>
    <row r="183" spans="3:10">
      <c r="C183" s="11"/>
      <c r="D183" s="29"/>
      <c r="E183" s="32"/>
      <c r="F183" s="29"/>
      <c r="G183" s="29"/>
      <c r="H183" s="29"/>
      <c r="I183" s="29"/>
      <c r="J183" s="29"/>
    </row>
    <row r="184" spans="3:10">
      <c r="C184" s="11"/>
      <c r="D184" s="30"/>
      <c r="E184" s="32"/>
    </row>
    <row r="185" spans="3:10">
      <c r="C185" s="11"/>
      <c r="E185" s="14"/>
    </row>
    <row r="186" spans="3:10">
      <c r="C186" s="11"/>
      <c r="E186" s="14"/>
    </row>
    <row r="187" spans="3:10">
      <c r="C187" s="11"/>
      <c r="E187" s="8"/>
    </row>
    <row r="188" spans="3:10">
      <c r="C188" s="11"/>
      <c r="E188" s="8"/>
    </row>
    <row r="189" spans="3:10">
      <c r="C189" s="11"/>
      <c r="E189" s="8"/>
    </row>
    <row r="190" spans="3:10">
      <c r="C190" s="11"/>
      <c r="E190" s="8"/>
    </row>
    <row r="191" spans="3:10">
      <c r="C191" s="11"/>
      <c r="E191" s="8"/>
    </row>
    <row r="192" spans="3:10">
      <c r="C192" s="11"/>
      <c r="E192" s="8"/>
    </row>
    <row r="193" spans="3:5">
      <c r="C193" s="11"/>
      <c r="E193" s="8"/>
    </row>
    <row r="194" spans="3:5">
      <c r="C194" s="11"/>
      <c r="E194" s="17"/>
    </row>
    <row r="195" spans="3:5">
      <c r="C195" s="11"/>
      <c r="D195" s="24"/>
      <c r="E195" s="8"/>
    </row>
    <row r="196" spans="3:5">
      <c r="C196" s="11"/>
      <c r="E196" s="25"/>
    </row>
    <row r="197" spans="3:5">
      <c r="C197" s="11"/>
    </row>
    <row r="198" spans="3:5">
      <c r="C198" s="11"/>
    </row>
    <row r="199" spans="3:5">
      <c r="C199" s="11"/>
    </row>
    <row r="200" spans="3:5">
      <c r="C200" s="11"/>
    </row>
    <row r="201" spans="3:5">
      <c r="C201" s="11"/>
    </row>
    <row r="202" spans="3:5">
      <c r="C202" s="11"/>
    </row>
    <row r="203" spans="3:5">
      <c r="C203" s="11"/>
    </row>
    <row r="204" spans="3:5">
      <c r="C204" s="11"/>
    </row>
    <row r="205" spans="3:5">
      <c r="C205" s="11"/>
    </row>
    <row r="206" spans="3:5">
      <c r="C206" s="11"/>
    </row>
    <row r="207" spans="3:5">
      <c r="C207" s="11"/>
    </row>
    <row r="208" spans="3:5">
      <c r="C208" s="11"/>
    </row>
    <row r="209" spans="3:7">
      <c r="C209" s="11"/>
    </row>
    <row r="210" spans="3:7">
      <c r="C210" s="11"/>
    </row>
    <row r="211" spans="3:7">
      <c r="C211" s="11"/>
    </row>
    <row r="212" spans="3:7">
      <c r="C212" s="11"/>
    </row>
    <row r="213" spans="3:7">
      <c r="C213" s="11"/>
      <c r="D213" s="165"/>
      <c r="E213" s="165"/>
      <c r="F213" s="165"/>
      <c r="G213" s="165"/>
    </row>
    <row r="214" spans="3:7">
      <c r="C214" s="11"/>
      <c r="D214" s="31"/>
      <c r="E214" s="29"/>
      <c r="F214" s="29"/>
      <c r="G214" s="29"/>
    </row>
    <row r="215" spans="3:7">
      <c r="C215" s="11"/>
      <c r="D215" s="168"/>
      <c r="E215" s="168"/>
      <c r="F215" s="168"/>
      <c r="G215" s="168"/>
    </row>
    <row r="216" spans="3:7">
      <c r="C216" s="11"/>
      <c r="D216" s="30"/>
      <c r="E216" s="30"/>
      <c r="F216" s="31"/>
      <c r="G216" s="31"/>
    </row>
    <row r="217" spans="3:7">
      <c r="C217" s="11"/>
      <c r="E217" s="8"/>
      <c r="F217" s="8"/>
    </row>
    <row r="218" spans="3:7">
      <c r="C218" s="11"/>
      <c r="E218" s="8"/>
      <c r="F218" s="8"/>
    </row>
    <row r="219" spans="3:7">
      <c r="C219" s="11"/>
      <c r="D219" s="23"/>
      <c r="E219" s="8"/>
      <c r="F219" s="8"/>
      <c r="G219" s="33"/>
    </row>
    <row r="220" spans="3:7">
      <c r="E220" s="8"/>
      <c r="F220" s="8"/>
    </row>
    <row r="221" spans="3:7">
      <c r="E221" s="8"/>
      <c r="F221" s="8"/>
      <c r="G221" s="9"/>
    </row>
    <row r="222" spans="3:7">
      <c r="E222" s="8"/>
      <c r="F222" s="8"/>
    </row>
    <row r="223" spans="3:7">
      <c r="E223" s="8"/>
      <c r="F223" s="8"/>
    </row>
    <row r="224" spans="3:7">
      <c r="E224" s="8"/>
      <c r="F224" s="8"/>
    </row>
    <row r="225" spans="5:7">
      <c r="E225" s="8"/>
      <c r="F225" s="8"/>
    </row>
    <row r="226" spans="5:7">
      <c r="E226" s="8"/>
      <c r="F226" s="8"/>
    </row>
    <row r="227" spans="5:7">
      <c r="E227" s="8"/>
      <c r="F227" s="8"/>
      <c r="G227" s="21"/>
    </row>
    <row r="228" spans="5:7">
      <c r="F228" s="9"/>
      <c r="G228" s="21"/>
    </row>
  </sheetData>
  <mergeCells count="4">
    <mergeCell ref="D182:J182"/>
    <mergeCell ref="D213:G213"/>
    <mergeCell ref="D215:G215"/>
    <mergeCell ref="J77:S77"/>
  </mergeCells>
  <pageMargins left="2.2000000000000002" right="2.200000000000000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26"/>
  <sheetViews>
    <sheetView workbookViewId="0">
      <selection activeCell="L219" sqref="A1:L219"/>
    </sheetView>
  </sheetViews>
  <sheetFormatPr defaultRowHeight="10.5"/>
  <cols>
    <col min="1" max="1" width="1" style="122" customWidth="1"/>
    <col min="2" max="2" width="4.7109375" style="123" customWidth="1"/>
    <col min="3" max="3" width="38.85546875" style="122" customWidth="1"/>
    <col min="4" max="4" width="5.85546875" style="122" customWidth="1"/>
    <col min="5" max="5" width="14.28515625" style="122" customWidth="1"/>
    <col min="6" max="6" width="13.7109375" style="122" customWidth="1"/>
    <col min="7" max="8" width="14.5703125" style="122" customWidth="1"/>
    <col min="9" max="9" width="13.7109375" style="122" customWidth="1"/>
    <col min="10" max="10" width="14" style="122" customWidth="1"/>
    <col min="11" max="11" width="13.5703125" style="122" customWidth="1"/>
    <col min="12" max="12" width="14.42578125" style="122" customWidth="1"/>
    <col min="13" max="16" width="13.7109375" style="122" customWidth="1"/>
    <col min="17" max="18" width="9.140625" style="122"/>
    <col min="19" max="19" width="11.7109375" style="122" customWidth="1"/>
    <col min="20" max="23" width="9.140625" style="122"/>
    <col min="24" max="25" width="9.28515625" style="122" bestFit="1" customWidth="1"/>
    <col min="26" max="27" width="9.140625" style="122"/>
    <col min="28" max="28" width="10.42578125" style="122" bestFit="1" customWidth="1"/>
    <col min="29" max="30" width="9.28515625" style="122" bestFit="1" customWidth="1"/>
    <col min="31" max="31" width="10.42578125" style="122" bestFit="1" customWidth="1"/>
    <col min="32" max="32" width="9.140625" style="122"/>
    <col min="33" max="33" width="10.42578125" style="122" bestFit="1" customWidth="1"/>
    <col min="34" max="16384" width="9.140625" style="122"/>
  </cols>
  <sheetData>
    <row r="1" spans="1:19" ht="15" customHeight="1">
      <c r="A1" s="169" t="s">
        <v>277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25"/>
      <c r="N1" s="125"/>
      <c r="O1" s="125"/>
      <c r="P1" s="125"/>
    </row>
    <row r="2" spans="1:19" ht="8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5"/>
      <c r="N2" s="125"/>
      <c r="O2" s="125"/>
      <c r="P2" s="125"/>
    </row>
    <row r="3" spans="1:19">
      <c r="A3" s="169" t="s">
        <v>556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25"/>
      <c r="N3" s="125"/>
      <c r="O3" s="125"/>
      <c r="P3" s="125"/>
      <c r="Q3" s="127"/>
      <c r="R3" s="127"/>
      <c r="S3" s="127"/>
    </row>
    <row r="4" spans="1:19" ht="15" customHeight="1">
      <c r="E4" s="169" t="s">
        <v>360</v>
      </c>
      <c r="F4" s="169"/>
      <c r="G4" s="169"/>
      <c r="H4" s="169"/>
      <c r="I4" s="169" t="s">
        <v>364</v>
      </c>
      <c r="J4" s="169"/>
      <c r="K4" s="169"/>
      <c r="L4" s="126" t="s">
        <v>368</v>
      </c>
      <c r="O4" s="125"/>
      <c r="P4" s="125"/>
    </row>
    <row r="5" spans="1:19" ht="15" customHeight="1">
      <c r="E5" s="128"/>
      <c r="F5" s="128"/>
      <c r="G5" s="128"/>
      <c r="H5" s="128"/>
      <c r="I5" s="126"/>
      <c r="J5" s="126"/>
      <c r="K5" s="126"/>
      <c r="L5" s="126"/>
      <c r="O5" s="125"/>
      <c r="P5" s="125"/>
    </row>
    <row r="6" spans="1:19">
      <c r="B6" s="126" t="s">
        <v>21</v>
      </c>
      <c r="C6" s="129" t="s">
        <v>22</v>
      </c>
      <c r="D6" s="126" t="s">
        <v>23</v>
      </c>
      <c r="E6" s="130" t="s">
        <v>361</v>
      </c>
      <c r="F6" s="169" t="s">
        <v>538</v>
      </c>
      <c r="G6" s="169"/>
      <c r="H6" s="130" t="s">
        <v>361</v>
      </c>
      <c r="I6" s="130" t="s">
        <v>365</v>
      </c>
      <c r="J6" s="130" t="s">
        <v>366</v>
      </c>
      <c r="K6" s="130" t="s">
        <v>365</v>
      </c>
      <c r="L6" s="130" t="s">
        <v>361</v>
      </c>
      <c r="O6" s="130"/>
    </row>
    <row r="7" spans="1:19">
      <c r="B7" s="126"/>
      <c r="C7" s="129"/>
      <c r="D7" s="123"/>
      <c r="E7" s="131" t="s">
        <v>534</v>
      </c>
      <c r="F7" s="130" t="s">
        <v>362</v>
      </c>
      <c r="G7" s="130" t="s">
        <v>363</v>
      </c>
      <c r="H7" s="132" t="s">
        <v>535</v>
      </c>
      <c r="I7" s="132" t="s">
        <v>534</v>
      </c>
      <c r="J7" s="130" t="s">
        <v>367</v>
      </c>
      <c r="K7" s="132" t="s">
        <v>535</v>
      </c>
      <c r="L7" s="132" t="s">
        <v>535</v>
      </c>
      <c r="M7" s="130"/>
      <c r="O7" s="130"/>
    </row>
    <row r="8" spans="1:19">
      <c r="B8" s="126"/>
      <c r="C8" s="129"/>
      <c r="D8" s="123"/>
      <c r="E8" s="130"/>
      <c r="F8" s="130"/>
      <c r="G8" s="130"/>
      <c r="J8" s="130"/>
      <c r="K8" s="130"/>
      <c r="L8" s="130"/>
      <c r="M8" s="130"/>
      <c r="O8" s="130"/>
      <c r="P8" s="130"/>
    </row>
    <row r="9" spans="1:19">
      <c r="B9" s="126"/>
      <c r="C9" s="129"/>
      <c r="D9" s="123"/>
      <c r="E9" s="130"/>
      <c r="F9" s="130"/>
      <c r="G9" s="130"/>
      <c r="J9" s="130"/>
      <c r="K9" s="130"/>
      <c r="L9" s="130"/>
      <c r="M9" s="130"/>
      <c r="O9" s="130"/>
      <c r="P9" s="130"/>
    </row>
    <row r="10" spans="1:19">
      <c r="B10" s="123">
        <v>1</v>
      </c>
      <c r="C10" s="122" t="s">
        <v>292</v>
      </c>
      <c r="D10" s="123">
        <v>2</v>
      </c>
      <c r="E10" s="143">
        <v>7844000</v>
      </c>
      <c r="F10" s="160" t="s">
        <v>286</v>
      </c>
      <c r="G10" s="160" t="s">
        <v>286</v>
      </c>
      <c r="H10" s="142">
        <f t="shared" ref="H10:H41" si="0">SUM(E10:G10)</f>
        <v>7844000</v>
      </c>
      <c r="I10" s="142">
        <v>156880</v>
      </c>
      <c r="J10" s="143">
        <f>H10*2%</f>
        <v>156880</v>
      </c>
      <c r="K10" s="143">
        <f t="shared" ref="K10:K41" si="1">SUM(I10:J10)</f>
        <v>313760</v>
      </c>
      <c r="L10" s="143">
        <f>H10-K10</f>
        <v>7530240</v>
      </c>
      <c r="M10" s="133"/>
      <c r="N10" s="133"/>
      <c r="O10" s="133"/>
      <c r="P10" s="133"/>
    </row>
    <row r="11" spans="1:19">
      <c r="B11" s="123">
        <v>2</v>
      </c>
      <c r="C11" s="122" t="s">
        <v>293</v>
      </c>
      <c r="D11" s="123">
        <v>2</v>
      </c>
      <c r="E11" s="143">
        <v>5568000</v>
      </c>
      <c r="F11" s="160" t="s">
        <v>286</v>
      </c>
      <c r="G11" s="160" t="s">
        <v>286</v>
      </c>
      <c r="H11" s="142">
        <f t="shared" si="0"/>
        <v>5568000</v>
      </c>
      <c r="I11" s="142">
        <v>111360</v>
      </c>
      <c r="J11" s="143">
        <f t="shared" ref="J11:J36" si="2">H11*2%</f>
        <v>111360</v>
      </c>
      <c r="K11" s="143">
        <f t="shared" si="1"/>
        <v>222720</v>
      </c>
      <c r="L11" s="143">
        <f t="shared" ref="L11:L74" si="3">H11-K11</f>
        <v>5345280</v>
      </c>
      <c r="M11" s="133"/>
      <c r="N11" s="133"/>
      <c r="O11" s="133"/>
      <c r="P11" s="133"/>
    </row>
    <row r="12" spans="1:19">
      <c r="B12" s="123">
        <v>3</v>
      </c>
      <c r="C12" s="122" t="s">
        <v>294</v>
      </c>
      <c r="D12" s="123">
        <v>2</v>
      </c>
      <c r="E12" s="143">
        <v>887000</v>
      </c>
      <c r="F12" s="160" t="s">
        <v>286</v>
      </c>
      <c r="G12" s="160" t="s">
        <v>286</v>
      </c>
      <c r="H12" s="142">
        <f t="shared" si="0"/>
        <v>887000</v>
      </c>
      <c r="I12" s="142">
        <v>17740</v>
      </c>
      <c r="J12" s="143">
        <f t="shared" si="2"/>
        <v>17740</v>
      </c>
      <c r="K12" s="143">
        <f t="shared" si="1"/>
        <v>35480</v>
      </c>
      <c r="L12" s="143">
        <f t="shared" si="3"/>
        <v>851520</v>
      </c>
      <c r="M12" s="133"/>
      <c r="N12" s="133"/>
      <c r="O12" s="133"/>
      <c r="P12" s="133"/>
    </row>
    <row r="13" spans="1:19">
      <c r="B13" s="123">
        <v>4</v>
      </c>
      <c r="C13" s="122" t="s">
        <v>26</v>
      </c>
      <c r="D13" s="123">
        <v>2</v>
      </c>
      <c r="E13" s="143">
        <v>6799999</v>
      </c>
      <c r="F13" s="160" t="s">
        <v>286</v>
      </c>
      <c r="G13" s="160" t="s">
        <v>286</v>
      </c>
      <c r="H13" s="142">
        <f t="shared" si="0"/>
        <v>6799999</v>
      </c>
      <c r="I13" s="142">
        <v>135999.98000000001</v>
      </c>
      <c r="J13" s="143">
        <f t="shared" si="2"/>
        <v>135999.98000000001</v>
      </c>
      <c r="K13" s="143">
        <f t="shared" si="1"/>
        <v>271999.96000000002</v>
      </c>
      <c r="L13" s="143">
        <f t="shared" si="3"/>
        <v>6527999.04</v>
      </c>
      <c r="M13" s="133"/>
      <c r="N13" s="133"/>
      <c r="O13" s="133"/>
      <c r="P13" s="133"/>
    </row>
    <row r="14" spans="1:19">
      <c r="B14" s="123">
        <v>5</v>
      </c>
      <c r="C14" s="122" t="s">
        <v>34</v>
      </c>
      <c r="D14" s="123">
        <v>2</v>
      </c>
      <c r="E14" s="143">
        <v>39247</v>
      </c>
      <c r="F14" s="160" t="s">
        <v>286</v>
      </c>
      <c r="G14" s="160" t="s">
        <v>286</v>
      </c>
      <c r="H14" s="142">
        <f t="shared" si="0"/>
        <v>39247</v>
      </c>
      <c r="I14" s="142">
        <v>784.94</v>
      </c>
      <c r="J14" s="143">
        <f t="shared" si="2"/>
        <v>784.94</v>
      </c>
      <c r="K14" s="143">
        <f t="shared" si="1"/>
        <v>1569.88</v>
      </c>
      <c r="L14" s="143">
        <f t="shared" si="3"/>
        <v>37677.120000000003</v>
      </c>
      <c r="M14" s="133"/>
      <c r="N14" s="133"/>
      <c r="O14" s="133"/>
      <c r="P14" s="133"/>
    </row>
    <row r="15" spans="1:19">
      <c r="B15" s="123">
        <v>6</v>
      </c>
      <c r="C15" s="122" t="s">
        <v>41</v>
      </c>
      <c r="D15" s="123">
        <v>2</v>
      </c>
      <c r="E15" s="143">
        <v>12973332</v>
      </c>
      <c r="F15" s="160" t="s">
        <v>286</v>
      </c>
      <c r="G15" s="160" t="s">
        <v>286</v>
      </c>
      <c r="H15" s="142">
        <f t="shared" si="0"/>
        <v>12973332</v>
      </c>
      <c r="I15" s="142">
        <v>259466.64</v>
      </c>
      <c r="J15" s="143">
        <f t="shared" si="2"/>
        <v>259466.64</v>
      </c>
      <c r="K15" s="143">
        <f t="shared" si="1"/>
        <v>518933.28</v>
      </c>
      <c r="L15" s="143">
        <f t="shared" si="3"/>
        <v>12454398.720000001</v>
      </c>
      <c r="M15" s="133"/>
      <c r="N15" s="133"/>
      <c r="O15" s="133"/>
      <c r="P15" s="133"/>
    </row>
    <row r="16" spans="1:19">
      <c r="B16" s="123">
        <v>7</v>
      </c>
      <c r="C16" s="122" t="s">
        <v>42</v>
      </c>
      <c r="D16" s="123">
        <v>2</v>
      </c>
      <c r="E16" s="143">
        <v>3186000</v>
      </c>
      <c r="F16" s="160" t="s">
        <v>286</v>
      </c>
      <c r="G16" s="160" t="s">
        <v>286</v>
      </c>
      <c r="H16" s="142">
        <f t="shared" si="0"/>
        <v>3186000</v>
      </c>
      <c r="I16" s="142">
        <v>63720</v>
      </c>
      <c r="J16" s="143">
        <f t="shared" si="2"/>
        <v>63720</v>
      </c>
      <c r="K16" s="143">
        <f t="shared" si="1"/>
        <v>127440</v>
      </c>
      <c r="L16" s="143">
        <f t="shared" si="3"/>
        <v>3058560</v>
      </c>
      <c r="M16" s="133"/>
      <c r="N16" s="133"/>
      <c r="O16" s="133"/>
      <c r="P16" s="133"/>
    </row>
    <row r="17" spans="2:16">
      <c r="B17" s="123">
        <v>8</v>
      </c>
      <c r="C17" s="122" t="s">
        <v>43</v>
      </c>
      <c r="D17" s="123">
        <v>2</v>
      </c>
      <c r="E17" s="143">
        <v>8281000</v>
      </c>
      <c r="F17" s="160" t="s">
        <v>286</v>
      </c>
      <c r="G17" s="160" t="s">
        <v>286</v>
      </c>
      <c r="H17" s="142">
        <f t="shared" si="0"/>
        <v>8281000</v>
      </c>
      <c r="I17" s="142">
        <v>165620</v>
      </c>
      <c r="J17" s="143">
        <f t="shared" si="2"/>
        <v>165620</v>
      </c>
      <c r="K17" s="143">
        <f t="shared" si="1"/>
        <v>331240</v>
      </c>
      <c r="L17" s="143">
        <f t="shared" si="3"/>
        <v>7949760</v>
      </c>
      <c r="M17" s="133"/>
      <c r="N17" s="133"/>
      <c r="O17" s="133"/>
      <c r="P17" s="133"/>
    </row>
    <row r="18" spans="2:16">
      <c r="B18" s="123">
        <v>9</v>
      </c>
      <c r="C18" s="122" t="s">
        <v>45</v>
      </c>
      <c r="D18" s="123">
        <v>2</v>
      </c>
      <c r="E18" s="143">
        <v>2183222</v>
      </c>
      <c r="F18" s="160" t="s">
        <v>286</v>
      </c>
      <c r="G18" s="160" t="s">
        <v>286</v>
      </c>
      <c r="H18" s="142">
        <f t="shared" si="0"/>
        <v>2183222</v>
      </c>
      <c r="I18" s="142">
        <v>43664.44</v>
      </c>
      <c r="J18" s="143">
        <f t="shared" si="2"/>
        <v>43664.44</v>
      </c>
      <c r="K18" s="143">
        <f t="shared" si="1"/>
        <v>87328.88</v>
      </c>
      <c r="L18" s="143">
        <f t="shared" si="3"/>
        <v>2095893.12</v>
      </c>
      <c r="M18" s="133"/>
      <c r="N18" s="133"/>
      <c r="O18" s="133"/>
      <c r="P18" s="133"/>
    </row>
    <row r="19" spans="2:16">
      <c r="B19" s="123">
        <v>10</v>
      </c>
      <c r="C19" s="122" t="s">
        <v>48</v>
      </c>
      <c r="D19" s="123">
        <v>2</v>
      </c>
      <c r="E19" s="143">
        <v>2241783</v>
      </c>
      <c r="F19" s="160" t="s">
        <v>286</v>
      </c>
      <c r="G19" s="160" t="s">
        <v>286</v>
      </c>
      <c r="H19" s="142">
        <f t="shared" si="0"/>
        <v>2241783</v>
      </c>
      <c r="I19" s="142">
        <v>44835.66</v>
      </c>
      <c r="J19" s="143">
        <f t="shared" si="2"/>
        <v>44835.66</v>
      </c>
      <c r="K19" s="143">
        <f t="shared" si="1"/>
        <v>89671.32</v>
      </c>
      <c r="L19" s="143">
        <f t="shared" si="3"/>
        <v>2152111.6800000002</v>
      </c>
      <c r="M19" s="133"/>
      <c r="N19" s="133"/>
      <c r="O19" s="133"/>
      <c r="P19" s="133"/>
    </row>
    <row r="20" spans="2:16">
      <c r="B20" s="123">
        <v>11</v>
      </c>
      <c r="C20" s="122" t="s">
        <v>49</v>
      </c>
      <c r="D20" s="123">
        <v>2</v>
      </c>
      <c r="E20" s="143">
        <v>1769000</v>
      </c>
      <c r="F20" s="160" t="s">
        <v>286</v>
      </c>
      <c r="G20" s="160" t="s">
        <v>286</v>
      </c>
      <c r="H20" s="142">
        <f t="shared" si="0"/>
        <v>1769000</v>
      </c>
      <c r="I20" s="142">
        <v>35380</v>
      </c>
      <c r="J20" s="143">
        <f t="shared" si="2"/>
        <v>35380</v>
      </c>
      <c r="K20" s="143">
        <f t="shared" si="1"/>
        <v>70760</v>
      </c>
      <c r="L20" s="143">
        <f t="shared" si="3"/>
        <v>1698240</v>
      </c>
      <c r="M20" s="133"/>
      <c r="N20" s="133"/>
      <c r="O20" s="133"/>
      <c r="P20" s="133"/>
    </row>
    <row r="21" spans="2:16">
      <c r="B21" s="123">
        <v>12</v>
      </c>
      <c r="C21" s="122" t="s">
        <v>51</v>
      </c>
      <c r="D21" s="123">
        <v>2</v>
      </c>
      <c r="E21" s="143">
        <v>1047526</v>
      </c>
      <c r="F21" s="160" t="s">
        <v>286</v>
      </c>
      <c r="G21" s="160" t="s">
        <v>286</v>
      </c>
      <c r="H21" s="142">
        <f t="shared" si="0"/>
        <v>1047526</v>
      </c>
      <c r="I21" s="142">
        <v>20950.52</v>
      </c>
      <c r="J21" s="143">
        <f t="shared" si="2"/>
        <v>20950.52</v>
      </c>
      <c r="K21" s="143">
        <f t="shared" si="1"/>
        <v>41901.040000000001</v>
      </c>
      <c r="L21" s="143">
        <f t="shared" si="3"/>
        <v>1005624.96</v>
      </c>
      <c r="M21" s="133"/>
      <c r="N21" s="133"/>
      <c r="O21" s="133"/>
      <c r="P21" s="133"/>
    </row>
    <row r="22" spans="2:16">
      <c r="B22" s="123">
        <v>13</v>
      </c>
      <c r="C22" s="122" t="s">
        <v>52</v>
      </c>
      <c r="D22" s="123">
        <v>2</v>
      </c>
      <c r="E22" s="143">
        <v>99649</v>
      </c>
      <c r="F22" s="160" t="s">
        <v>286</v>
      </c>
      <c r="G22" s="160" t="s">
        <v>286</v>
      </c>
      <c r="H22" s="142">
        <f t="shared" si="0"/>
        <v>99649</v>
      </c>
      <c r="I22" s="142">
        <v>1992.98</v>
      </c>
      <c r="J22" s="143">
        <f t="shared" si="2"/>
        <v>1992.98</v>
      </c>
      <c r="K22" s="143">
        <f t="shared" si="1"/>
        <v>3985.96</v>
      </c>
      <c r="L22" s="143">
        <f t="shared" si="3"/>
        <v>95663.039999999994</v>
      </c>
      <c r="M22" s="133"/>
      <c r="N22" s="133"/>
      <c r="O22" s="133"/>
      <c r="P22" s="133"/>
    </row>
    <row r="23" spans="2:16">
      <c r="B23" s="123">
        <v>14</v>
      </c>
      <c r="C23" s="122" t="s">
        <v>53</v>
      </c>
      <c r="D23" s="123">
        <v>2</v>
      </c>
      <c r="E23" s="143">
        <v>28645</v>
      </c>
      <c r="F23" s="160" t="s">
        <v>286</v>
      </c>
      <c r="G23" s="160" t="s">
        <v>286</v>
      </c>
      <c r="H23" s="142">
        <f t="shared" si="0"/>
        <v>28645</v>
      </c>
      <c r="I23" s="142">
        <v>572.9</v>
      </c>
      <c r="J23" s="143">
        <f t="shared" si="2"/>
        <v>572.9</v>
      </c>
      <c r="K23" s="143">
        <f t="shared" si="1"/>
        <v>1145.8</v>
      </c>
      <c r="L23" s="143">
        <f t="shared" si="3"/>
        <v>27499.200000000001</v>
      </c>
      <c r="M23" s="133"/>
      <c r="N23" s="133"/>
      <c r="O23" s="133"/>
      <c r="P23" s="133"/>
    </row>
    <row r="24" spans="2:16">
      <c r="B24" s="123">
        <v>15</v>
      </c>
      <c r="C24" s="122" t="s">
        <v>55</v>
      </c>
      <c r="D24" s="123">
        <v>2</v>
      </c>
      <c r="E24" s="143">
        <v>2094999</v>
      </c>
      <c r="F24" s="160" t="s">
        <v>286</v>
      </c>
      <c r="G24" s="160" t="s">
        <v>286</v>
      </c>
      <c r="H24" s="142">
        <f t="shared" si="0"/>
        <v>2094999</v>
      </c>
      <c r="I24" s="142">
        <v>41899.980000000003</v>
      </c>
      <c r="J24" s="143">
        <f t="shared" si="2"/>
        <v>41899.980000000003</v>
      </c>
      <c r="K24" s="143">
        <f t="shared" si="1"/>
        <v>83799.960000000006</v>
      </c>
      <c r="L24" s="143">
        <f t="shared" si="3"/>
        <v>2011199.04</v>
      </c>
      <c r="M24" s="133"/>
      <c r="N24" s="133"/>
      <c r="O24" s="133"/>
      <c r="P24" s="133"/>
    </row>
    <row r="25" spans="2:16">
      <c r="B25" s="123">
        <v>16</v>
      </c>
      <c r="C25" s="122" t="s">
        <v>69</v>
      </c>
      <c r="D25" s="123">
        <v>2</v>
      </c>
      <c r="E25" s="143">
        <v>749769</v>
      </c>
      <c r="F25" s="160" t="s">
        <v>286</v>
      </c>
      <c r="G25" s="160" t="s">
        <v>286</v>
      </c>
      <c r="H25" s="142">
        <f t="shared" si="0"/>
        <v>749769</v>
      </c>
      <c r="I25" s="142">
        <v>14995.380000000001</v>
      </c>
      <c r="J25" s="143">
        <f t="shared" si="2"/>
        <v>14995.380000000001</v>
      </c>
      <c r="K25" s="143">
        <f t="shared" si="1"/>
        <v>29990.760000000002</v>
      </c>
      <c r="L25" s="143">
        <f t="shared" si="3"/>
        <v>719778.24</v>
      </c>
      <c r="M25" s="133"/>
      <c r="N25" s="133"/>
      <c r="O25" s="133"/>
      <c r="P25" s="133"/>
    </row>
    <row r="26" spans="2:16">
      <c r="B26" s="123">
        <v>17</v>
      </c>
      <c r="C26" s="122" t="s">
        <v>70</v>
      </c>
      <c r="D26" s="123">
        <v>2</v>
      </c>
      <c r="E26" s="143">
        <v>120000</v>
      </c>
      <c r="F26" s="160" t="s">
        <v>286</v>
      </c>
      <c r="G26" s="160" t="s">
        <v>286</v>
      </c>
      <c r="H26" s="142">
        <f t="shared" si="0"/>
        <v>120000</v>
      </c>
      <c r="I26" s="142">
        <v>2400</v>
      </c>
      <c r="J26" s="143">
        <f t="shared" si="2"/>
        <v>2400</v>
      </c>
      <c r="K26" s="143">
        <f t="shared" si="1"/>
        <v>4800</v>
      </c>
      <c r="L26" s="143">
        <f t="shared" si="3"/>
        <v>115200</v>
      </c>
      <c r="M26" s="133"/>
      <c r="N26" s="133"/>
      <c r="O26" s="133"/>
      <c r="P26" s="133"/>
    </row>
    <row r="27" spans="2:16">
      <c r="B27" s="123">
        <v>18</v>
      </c>
      <c r="C27" s="122" t="s">
        <v>71</v>
      </c>
      <c r="D27" s="123">
        <v>2</v>
      </c>
      <c r="E27" s="143">
        <v>559099</v>
      </c>
      <c r="F27" s="160" t="s">
        <v>286</v>
      </c>
      <c r="G27" s="160" t="s">
        <v>286</v>
      </c>
      <c r="H27" s="142">
        <f t="shared" si="0"/>
        <v>559099</v>
      </c>
      <c r="I27" s="142">
        <v>11181.98</v>
      </c>
      <c r="J27" s="143">
        <f t="shared" si="2"/>
        <v>11181.98</v>
      </c>
      <c r="K27" s="143">
        <f t="shared" si="1"/>
        <v>22363.96</v>
      </c>
      <c r="L27" s="143">
        <f t="shared" si="3"/>
        <v>536735.04</v>
      </c>
      <c r="M27" s="133"/>
      <c r="N27" s="133"/>
      <c r="O27" s="133"/>
      <c r="P27" s="133"/>
    </row>
    <row r="28" spans="2:16">
      <c r="B28" s="123">
        <v>19</v>
      </c>
      <c r="C28" s="122" t="s">
        <v>72</v>
      </c>
      <c r="D28" s="123">
        <v>2</v>
      </c>
      <c r="E28" s="143">
        <v>4107000</v>
      </c>
      <c r="F28" s="160" t="s">
        <v>286</v>
      </c>
      <c r="G28" s="160" t="s">
        <v>286</v>
      </c>
      <c r="H28" s="142">
        <f t="shared" si="0"/>
        <v>4107000</v>
      </c>
      <c r="I28" s="142">
        <v>82140</v>
      </c>
      <c r="J28" s="143">
        <f t="shared" si="2"/>
        <v>82140</v>
      </c>
      <c r="K28" s="143">
        <f t="shared" si="1"/>
        <v>164280</v>
      </c>
      <c r="L28" s="143">
        <f t="shared" si="3"/>
        <v>3942720</v>
      </c>
      <c r="M28" s="133"/>
      <c r="N28" s="133"/>
      <c r="O28" s="133"/>
      <c r="P28" s="133"/>
    </row>
    <row r="29" spans="2:16">
      <c r="B29" s="123">
        <v>20</v>
      </c>
      <c r="C29" s="122" t="s">
        <v>73</v>
      </c>
      <c r="D29" s="123">
        <v>2</v>
      </c>
      <c r="E29" s="143">
        <v>1999259</v>
      </c>
      <c r="F29" s="160">
        <v>254738</v>
      </c>
      <c r="G29" s="160"/>
      <c r="H29" s="142">
        <f t="shared" si="0"/>
        <v>2253997</v>
      </c>
      <c r="I29" s="142">
        <v>39985.18</v>
      </c>
      <c r="J29" s="143">
        <f t="shared" si="2"/>
        <v>45079.94</v>
      </c>
      <c r="K29" s="143">
        <f t="shared" si="1"/>
        <v>85065.12</v>
      </c>
      <c r="L29" s="143">
        <f t="shared" si="3"/>
        <v>2168931.88</v>
      </c>
      <c r="M29" s="133"/>
      <c r="N29" s="133"/>
      <c r="O29" s="133"/>
      <c r="P29" s="133"/>
    </row>
    <row r="30" spans="2:16">
      <c r="B30" s="123">
        <v>21</v>
      </c>
      <c r="C30" s="122" t="s">
        <v>75</v>
      </c>
      <c r="D30" s="123">
        <v>2</v>
      </c>
      <c r="E30" s="143">
        <v>220000</v>
      </c>
      <c r="F30" s="160" t="s">
        <v>286</v>
      </c>
      <c r="G30" s="160" t="s">
        <v>286</v>
      </c>
      <c r="H30" s="142">
        <f t="shared" si="0"/>
        <v>220000</v>
      </c>
      <c r="I30" s="142">
        <v>4400</v>
      </c>
      <c r="J30" s="143">
        <f t="shared" si="2"/>
        <v>4400</v>
      </c>
      <c r="K30" s="143">
        <f t="shared" si="1"/>
        <v>8800</v>
      </c>
      <c r="L30" s="143">
        <f t="shared" si="3"/>
        <v>211200</v>
      </c>
      <c r="M30" s="133"/>
      <c r="N30" s="133"/>
      <c r="O30" s="133"/>
      <c r="P30" s="133"/>
    </row>
    <row r="31" spans="2:16">
      <c r="B31" s="123">
        <v>22</v>
      </c>
      <c r="C31" s="122" t="s">
        <v>80</v>
      </c>
      <c r="D31" s="123">
        <v>2</v>
      </c>
      <c r="E31" s="143">
        <v>1250000</v>
      </c>
      <c r="F31" s="160" t="s">
        <v>286</v>
      </c>
      <c r="G31" s="160" t="s">
        <v>286</v>
      </c>
      <c r="H31" s="142">
        <f t="shared" si="0"/>
        <v>1250000</v>
      </c>
      <c r="I31" s="142">
        <v>25000</v>
      </c>
      <c r="J31" s="143">
        <f t="shared" si="2"/>
        <v>25000</v>
      </c>
      <c r="K31" s="143">
        <f t="shared" si="1"/>
        <v>50000</v>
      </c>
      <c r="L31" s="143">
        <f t="shared" si="3"/>
        <v>1200000</v>
      </c>
      <c r="M31" s="133"/>
      <c r="N31" s="133"/>
      <c r="O31" s="133"/>
      <c r="P31" s="133"/>
    </row>
    <row r="32" spans="2:16">
      <c r="B32" s="123">
        <v>23</v>
      </c>
      <c r="C32" s="122" t="s">
        <v>295</v>
      </c>
      <c r="D32" s="123">
        <v>2</v>
      </c>
      <c r="E32" s="143">
        <v>4642913</v>
      </c>
      <c r="F32" s="160" t="s">
        <v>286</v>
      </c>
      <c r="G32" s="160" t="s">
        <v>286</v>
      </c>
      <c r="H32" s="142">
        <f t="shared" si="0"/>
        <v>4642913</v>
      </c>
      <c r="I32" s="142">
        <v>92858.26</v>
      </c>
      <c r="J32" s="143">
        <f t="shared" si="2"/>
        <v>92858.26</v>
      </c>
      <c r="K32" s="143">
        <f t="shared" si="1"/>
        <v>185716.52</v>
      </c>
      <c r="L32" s="143">
        <f t="shared" si="3"/>
        <v>4457196.4800000004</v>
      </c>
      <c r="M32" s="133"/>
      <c r="N32" s="133"/>
      <c r="O32" s="133"/>
      <c r="P32" s="133"/>
    </row>
    <row r="33" spans="2:16">
      <c r="B33" s="123">
        <v>24</v>
      </c>
      <c r="C33" s="122" t="s">
        <v>82</v>
      </c>
      <c r="D33" s="123">
        <v>2</v>
      </c>
      <c r="E33" s="143">
        <v>640581</v>
      </c>
      <c r="F33" s="160" t="s">
        <v>286</v>
      </c>
      <c r="G33" s="160" t="s">
        <v>286</v>
      </c>
      <c r="H33" s="142">
        <f t="shared" si="0"/>
        <v>640581</v>
      </c>
      <c r="I33" s="142">
        <v>12811.62</v>
      </c>
      <c r="J33" s="143">
        <f t="shared" si="2"/>
        <v>12811.62</v>
      </c>
      <c r="K33" s="143">
        <f t="shared" si="1"/>
        <v>25623.24</v>
      </c>
      <c r="L33" s="143">
        <f t="shared" si="3"/>
        <v>614957.76</v>
      </c>
      <c r="M33" s="133"/>
      <c r="N33" s="133"/>
      <c r="O33" s="133"/>
      <c r="P33" s="133"/>
    </row>
    <row r="34" spans="2:16">
      <c r="B34" s="123">
        <v>25</v>
      </c>
      <c r="C34" s="122" t="s">
        <v>103</v>
      </c>
      <c r="D34" s="123">
        <v>2</v>
      </c>
      <c r="E34" s="143">
        <v>2435566</v>
      </c>
      <c r="F34" s="160" t="s">
        <v>286</v>
      </c>
      <c r="G34" s="160" t="s">
        <v>286</v>
      </c>
      <c r="H34" s="142">
        <f t="shared" si="0"/>
        <v>2435566</v>
      </c>
      <c r="I34" s="142">
        <v>48711.32</v>
      </c>
      <c r="J34" s="143">
        <f t="shared" si="2"/>
        <v>48711.32</v>
      </c>
      <c r="K34" s="143">
        <f t="shared" si="1"/>
        <v>97422.64</v>
      </c>
      <c r="L34" s="143">
        <f t="shared" si="3"/>
        <v>2338143.36</v>
      </c>
      <c r="M34" s="133"/>
      <c r="N34" s="133"/>
      <c r="O34" s="133"/>
      <c r="P34" s="133"/>
    </row>
    <row r="35" spans="2:16">
      <c r="B35" s="123">
        <v>26</v>
      </c>
      <c r="C35" s="122" t="s">
        <v>109</v>
      </c>
      <c r="D35" s="123">
        <v>2</v>
      </c>
      <c r="E35" s="143">
        <v>299000</v>
      </c>
      <c r="F35" s="160" t="s">
        <v>286</v>
      </c>
      <c r="G35" s="160" t="s">
        <v>286</v>
      </c>
      <c r="H35" s="142">
        <f t="shared" si="0"/>
        <v>299000</v>
      </c>
      <c r="I35" s="142">
        <v>5980</v>
      </c>
      <c r="J35" s="143">
        <f t="shared" si="2"/>
        <v>5980</v>
      </c>
      <c r="K35" s="143">
        <f t="shared" si="1"/>
        <v>11960</v>
      </c>
      <c r="L35" s="143">
        <f t="shared" si="3"/>
        <v>287040</v>
      </c>
      <c r="M35" s="133"/>
      <c r="N35" s="133"/>
      <c r="O35" s="133"/>
      <c r="P35" s="133"/>
    </row>
    <row r="36" spans="2:16">
      <c r="B36" s="123">
        <v>27</v>
      </c>
      <c r="C36" s="122" t="s">
        <v>110</v>
      </c>
      <c r="D36" s="123">
        <v>2</v>
      </c>
      <c r="E36" s="143">
        <v>1165000</v>
      </c>
      <c r="F36" s="160" t="s">
        <v>286</v>
      </c>
      <c r="G36" s="160" t="s">
        <v>286</v>
      </c>
      <c r="H36" s="142">
        <f t="shared" si="0"/>
        <v>1165000</v>
      </c>
      <c r="I36" s="142">
        <v>23300</v>
      </c>
      <c r="J36" s="143">
        <f t="shared" si="2"/>
        <v>23300</v>
      </c>
      <c r="K36" s="143">
        <f t="shared" si="1"/>
        <v>46600</v>
      </c>
      <c r="L36" s="143">
        <f t="shared" si="3"/>
        <v>1118400</v>
      </c>
      <c r="M36" s="133"/>
      <c r="N36" s="133"/>
      <c r="O36" s="133"/>
      <c r="P36" s="133"/>
    </row>
    <row r="37" spans="2:16">
      <c r="B37" s="123">
        <v>28</v>
      </c>
      <c r="C37" s="122" t="s">
        <v>124</v>
      </c>
      <c r="D37" s="123">
        <v>2</v>
      </c>
      <c r="E37" s="143">
        <v>1641014</v>
      </c>
      <c r="F37" s="160">
        <v>121017</v>
      </c>
      <c r="G37" s="160">
        <v>106124</v>
      </c>
      <c r="H37" s="143">
        <f t="shared" si="0"/>
        <v>1868155</v>
      </c>
      <c r="I37" s="142">
        <v>31870.71</v>
      </c>
      <c r="J37" s="143">
        <f>E37*2%+F37*2%+G37*1%</f>
        <v>36301.859999999993</v>
      </c>
      <c r="K37" s="143">
        <f t="shared" si="1"/>
        <v>68172.569999999992</v>
      </c>
      <c r="L37" s="143">
        <f t="shared" si="3"/>
        <v>1799982.43</v>
      </c>
      <c r="M37" s="133"/>
      <c r="N37" s="133"/>
      <c r="O37" s="133"/>
      <c r="P37" s="133"/>
    </row>
    <row r="38" spans="2:16">
      <c r="B38" s="123">
        <v>29</v>
      </c>
      <c r="C38" s="122" t="s">
        <v>125</v>
      </c>
      <c r="D38" s="123">
        <v>2</v>
      </c>
      <c r="E38" s="143">
        <v>3940741</v>
      </c>
      <c r="F38" s="160" t="s">
        <v>286</v>
      </c>
      <c r="G38" s="160" t="s">
        <v>286</v>
      </c>
      <c r="H38" s="142">
        <f t="shared" si="0"/>
        <v>3940741</v>
      </c>
      <c r="I38" s="142">
        <v>78814.820000000007</v>
      </c>
      <c r="J38" s="143">
        <f>H38*2%</f>
        <v>78814.820000000007</v>
      </c>
      <c r="K38" s="143">
        <f t="shared" si="1"/>
        <v>157629.64000000001</v>
      </c>
      <c r="L38" s="143">
        <f t="shared" si="3"/>
        <v>3783111.36</v>
      </c>
      <c r="M38" s="133"/>
      <c r="N38" s="133"/>
      <c r="O38" s="133"/>
      <c r="P38" s="133"/>
    </row>
    <row r="39" spans="2:16">
      <c r="B39" s="123">
        <v>30</v>
      </c>
      <c r="C39" s="122" t="s">
        <v>141</v>
      </c>
      <c r="D39" s="123">
        <v>2</v>
      </c>
      <c r="E39" s="143">
        <v>32729399</v>
      </c>
      <c r="F39" s="160">
        <v>4489303</v>
      </c>
      <c r="G39" s="160" t="s">
        <v>286</v>
      </c>
      <c r="H39" s="142">
        <f t="shared" si="0"/>
        <v>37218702</v>
      </c>
      <c r="I39" s="142">
        <v>654587.98</v>
      </c>
      <c r="J39" s="143">
        <f t="shared" ref="J39:J41" si="4">H39*2%</f>
        <v>744374.04</v>
      </c>
      <c r="K39" s="143">
        <f t="shared" si="1"/>
        <v>1398962.02</v>
      </c>
      <c r="L39" s="143">
        <f t="shared" si="3"/>
        <v>35819739.979999997</v>
      </c>
      <c r="M39" s="133"/>
      <c r="N39" s="133"/>
      <c r="O39" s="133"/>
      <c r="P39" s="133"/>
    </row>
    <row r="40" spans="2:16">
      <c r="B40" s="123">
        <v>31</v>
      </c>
      <c r="C40" s="122" t="s">
        <v>142</v>
      </c>
      <c r="D40" s="123">
        <v>2</v>
      </c>
      <c r="E40" s="143">
        <v>9236529</v>
      </c>
      <c r="F40" s="160" t="s">
        <v>286</v>
      </c>
      <c r="G40" s="160" t="s">
        <v>286</v>
      </c>
      <c r="H40" s="142">
        <f t="shared" si="0"/>
        <v>9236529</v>
      </c>
      <c r="I40" s="142">
        <v>184730.58000000002</v>
      </c>
      <c r="J40" s="143">
        <f t="shared" si="4"/>
        <v>184730.58000000002</v>
      </c>
      <c r="K40" s="143">
        <f t="shared" si="1"/>
        <v>369461.16000000003</v>
      </c>
      <c r="L40" s="143">
        <f t="shared" si="3"/>
        <v>8867067.8399999999</v>
      </c>
      <c r="M40" s="133"/>
      <c r="N40" s="133"/>
      <c r="O40" s="133"/>
      <c r="P40" s="133"/>
    </row>
    <row r="41" spans="2:16">
      <c r="B41" s="123">
        <v>32</v>
      </c>
      <c r="C41" s="122" t="s">
        <v>143</v>
      </c>
      <c r="D41" s="123">
        <v>2</v>
      </c>
      <c r="E41" s="143">
        <v>207474</v>
      </c>
      <c r="F41" s="160" t="s">
        <v>286</v>
      </c>
      <c r="G41" s="160" t="s">
        <v>286</v>
      </c>
      <c r="H41" s="142">
        <f t="shared" si="0"/>
        <v>207474</v>
      </c>
      <c r="I41" s="142">
        <v>4149.4800000000005</v>
      </c>
      <c r="J41" s="143">
        <f t="shared" si="4"/>
        <v>4149.4800000000005</v>
      </c>
      <c r="K41" s="143">
        <f t="shared" si="1"/>
        <v>8298.9600000000009</v>
      </c>
      <c r="L41" s="143">
        <f t="shared" si="3"/>
        <v>199175.04000000001</v>
      </c>
      <c r="M41" s="133"/>
      <c r="N41" s="133"/>
      <c r="O41" s="133"/>
      <c r="P41" s="133"/>
    </row>
    <row r="42" spans="2:16">
      <c r="B42" s="123">
        <v>33</v>
      </c>
      <c r="C42" s="122" t="s">
        <v>144</v>
      </c>
      <c r="D42" s="123">
        <v>2</v>
      </c>
      <c r="E42" s="143">
        <v>250000</v>
      </c>
      <c r="F42" s="160">
        <v>13752024</v>
      </c>
      <c r="G42" s="160">
        <v>272382495</v>
      </c>
      <c r="H42" s="142">
        <f t="shared" ref="H42:H73" si="5">SUM(E42:G42)</f>
        <v>286384519</v>
      </c>
      <c r="I42" s="142">
        <v>5000</v>
      </c>
      <c r="J42" s="143">
        <f>E42*2%+F42*2%+G42*1%</f>
        <v>3003865.43</v>
      </c>
      <c r="K42" s="143">
        <f t="shared" ref="K42:K73" si="6">SUM(I42:J42)</f>
        <v>3008865.43</v>
      </c>
      <c r="L42" s="143">
        <f t="shared" si="3"/>
        <v>283375653.56999999</v>
      </c>
      <c r="M42" s="133"/>
      <c r="N42" s="133"/>
      <c r="O42" s="133"/>
      <c r="P42" s="133"/>
    </row>
    <row r="43" spans="2:16">
      <c r="B43" s="123">
        <v>34</v>
      </c>
      <c r="C43" s="122" t="s">
        <v>179</v>
      </c>
      <c r="D43" s="123">
        <v>2</v>
      </c>
      <c r="E43" s="143">
        <v>14092594</v>
      </c>
      <c r="F43" s="160" t="s">
        <v>286</v>
      </c>
      <c r="G43" s="160" t="s">
        <v>286</v>
      </c>
      <c r="H43" s="142">
        <f t="shared" si="5"/>
        <v>14092594</v>
      </c>
      <c r="I43" s="142">
        <v>281851.88</v>
      </c>
      <c r="J43" s="143">
        <f>H43*2%</f>
        <v>281851.88</v>
      </c>
      <c r="K43" s="143">
        <f t="shared" si="6"/>
        <v>563703.76</v>
      </c>
      <c r="L43" s="143">
        <f t="shared" si="3"/>
        <v>13528890.24</v>
      </c>
      <c r="M43" s="133"/>
      <c r="N43" s="133"/>
      <c r="O43" s="133"/>
      <c r="P43" s="133"/>
    </row>
    <row r="44" spans="2:16">
      <c r="B44" s="123">
        <v>35</v>
      </c>
      <c r="C44" s="122" t="s">
        <v>180</v>
      </c>
      <c r="D44" s="123">
        <v>2</v>
      </c>
      <c r="E44" s="143">
        <v>7345000</v>
      </c>
      <c r="F44" s="160" t="s">
        <v>286</v>
      </c>
      <c r="G44" s="160" t="s">
        <v>286</v>
      </c>
      <c r="H44" s="142">
        <f t="shared" si="5"/>
        <v>7345000</v>
      </c>
      <c r="I44" s="142">
        <v>146900</v>
      </c>
      <c r="J44" s="143">
        <f t="shared" ref="J44:J66" si="7">H44*2%</f>
        <v>146900</v>
      </c>
      <c r="K44" s="143">
        <f t="shared" si="6"/>
        <v>293800</v>
      </c>
      <c r="L44" s="143">
        <f t="shared" si="3"/>
        <v>7051200</v>
      </c>
      <c r="M44" s="133"/>
      <c r="N44" s="133"/>
      <c r="O44" s="133"/>
      <c r="P44" s="133"/>
    </row>
    <row r="45" spans="2:16">
      <c r="B45" s="123">
        <v>36</v>
      </c>
      <c r="C45" s="122" t="s">
        <v>146</v>
      </c>
      <c r="D45" s="123">
        <v>2</v>
      </c>
      <c r="E45" s="143">
        <v>58583674</v>
      </c>
      <c r="F45" s="160">
        <v>2587861</v>
      </c>
      <c r="G45" s="160" t="s">
        <v>286</v>
      </c>
      <c r="H45" s="142">
        <f t="shared" si="5"/>
        <v>61171535</v>
      </c>
      <c r="I45" s="142">
        <v>1171673.48</v>
      </c>
      <c r="J45" s="143">
        <f t="shared" si="7"/>
        <v>1223430.7</v>
      </c>
      <c r="K45" s="143">
        <f t="shared" si="6"/>
        <v>2395104.1799999997</v>
      </c>
      <c r="L45" s="143">
        <f t="shared" si="3"/>
        <v>58776430.82</v>
      </c>
      <c r="M45" s="133"/>
      <c r="N45" s="133"/>
      <c r="O45" s="133"/>
      <c r="P45" s="133"/>
    </row>
    <row r="46" spans="2:16">
      <c r="B46" s="123">
        <v>37</v>
      </c>
      <c r="C46" s="122" t="s">
        <v>147</v>
      </c>
      <c r="D46" s="123">
        <v>2</v>
      </c>
      <c r="E46" s="143">
        <v>175070</v>
      </c>
      <c r="F46" s="160" t="s">
        <v>286</v>
      </c>
      <c r="G46" s="160" t="s">
        <v>286</v>
      </c>
      <c r="H46" s="142">
        <f t="shared" si="5"/>
        <v>175070</v>
      </c>
      <c r="I46" s="142">
        <v>3501.4</v>
      </c>
      <c r="J46" s="143">
        <f t="shared" si="7"/>
        <v>3501.4</v>
      </c>
      <c r="K46" s="143">
        <f t="shared" si="6"/>
        <v>7002.8</v>
      </c>
      <c r="L46" s="143">
        <f t="shared" si="3"/>
        <v>168067.20000000001</v>
      </c>
      <c r="M46" s="133"/>
      <c r="N46" s="133"/>
      <c r="O46" s="133"/>
      <c r="P46" s="133"/>
    </row>
    <row r="47" spans="2:16">
      <c r="B47" s="123">
        <v>38</v>
      </c>
      <c r="C47" s="122" t="s">
        <v>154</v>
      </c>
      <c r="D47" s="123">
        <v>2</v>
      </c>
      <c r="E47" s="143">
        <v>376000</v>
      </c>
      <c r="F47" s="160" t="s">
        <v>286</v>
      </c>
      <c r="G47" s="160" t="s">
        <v>286</v>
      </c>
      <c r="H47" s="142">
        <f t="shared" si="5"/>
        <v>376000</v>
      </c>
      <c r="I47" s="142">
        <v>7520</v>
      </c>
      <c r="J47" s="143">
        <f t="shared" si="7"/>
        <v>7520</v>
      </c>
      <c r="K47" s="143">
        <f t="shared" si="6"/>
        <v>15040</v>
      </c>
      <c r="L47" s="143">
        <f t="shared" si="3"/>
        <v>360960</v>
      </c>
      <c r="M47" s="133"/>
      <c r="N47" s="133"/>
      <c r="O47" s="133"/>
      <c r="P47" s="133"/>
    </row>
    <row r="48" spans="2:16">
      <c r="B48" s="123">
        <v>39</v>
      </c>
      <c r="C48" s="122" t="s">
        <v>162</v>
      </c>
      <c r="D48" s="123">
        <v>2</v>
      </c>
      <c r="E48" s="143">
        <v>104843</v>
      </c>
      <c r="F48" s="160" t="s">
        <v>286</v>
      </c>
      <c r="G48" s="160" t="s">
        <v>286</v>
      </c>
      <c r="H48" s="142">
        <f t="shared" si="5"/>
        <v>104843</v>
      </c>
      <c r="I48" s="142">
        <v>2096.86</v>
      </c>
      <c r="J48" s="143">
        <f t="shared" si="7"/>
        <v>2096.86</v>
      </c>
      <c r="K48" s="143">
        <f t="shared" si="6"/>
        <v>4193.72</v>
      </c>
      <c r="L48" s="143">
        <f t="shared" si="3"/>
        <v>100649.28</v>
      </c>
      <c r="M48" s="133"/>
      <c r="N48" s="133"/>
      <c r="O48" s="133"/>
      <c r="P48" s="133"/>
    </row>
    <row r="49" spans="2:16">
      <c r="B49" s="123">
        <v>40</v>
      </c>
      <c r="C49" s="122" t="s">
        <v>165</v>
      </c>
      <c r="D49" s="123">
        <v>2</v>
      </c>
      <c r="E49" s="143">
        <v>4855756</v>
      </c>
      <c r="F49" s="160" t="s">
        <v>286</v>
      </c>
      <c r="G49" s="160" t="s">
        <v>286</v>
      </c>
      <c r="H49" s="142">
        <f t="shared" si="5"/>
        <v>4855756</v>
      </c>
      <c r="I49" s="142">
        <v>97115.12</v>
      </c>
      <c r="J49" s="143">
        <f t="shared" si="7"/>
        <v>97115.12</v>
      </c>
      <c r="K49" s="143">
        <f t="shared" si="6"/>
        <v>194230.24</v>
      </c>
      <c r="L49" s="143">
        <f t="shared" si="3"/>
        <v>4661525.76</v>
      </c>
      <c r="M49" s="133"/>
      <c r="N49" s="133"/>
      <c r="O49" s="133"/>
      <c r="P49" s="133"/>
    </row>
    <row r="50" spans="2:16">
      <c r="B50" s="123">
        <v>41</v>
      </c>
      <c r="C50" s="122" t="s">
        <v>171</v>
      </c>
      <c r="D50" s="123">
        <v>2</v>
      </c>
      <c r="E50" s="143">
        <v>1500000</v>
      </c>
      <c r="F50" s="160" t="s">
        <v>286</v>
      </c>
      <c r="G50" s="160" t="s">
        <v>286</v>
      </c>
      <c r="H50" s="142">
        <f t="shared" si="5"/>
        <v>1500000</v>
      </c>
      <c r="I50" s="142">
        <v>30000</v>
      </c>
      <c r="J50" s="143">
        <f t="shared" si="7"/>
        <v>30000</v>
      </c>
      <c r="K50" s="143">
        <f t="shared" si="6"/>
        <v>60000</v>
      </c>
      <c r="L50" s="143">
        <f t="shared" si="3"/>
        <v>1440000</v>
      </c>
      <c r="M50" s="133"/>
      <c r="N50" s="133"/>
      <c r="O50" s="133"/>
      <c r="P50" s="133"/>
    </row>
    <row r="51" spans="2:16">
      <c r="B51" s="123">
        <v>42</v>
      </c>
      <c r="C51" s="122" t="s">
        <v>27</v>
      </c>
      <c r="D51" s="123">
        <v>2</v>
      </c>
      <c r="E51" s="143">
        <v>600000</v>
      </c>
      <c r="F51" s="160" t="s">
        <v>286</v>
      </c>
      <c r="G51" s="160" t="s">
        <v>286</v>
      </c>
      <c r="H51" s="142">
        <f t="shared" si="5"/>
        <v>600000</v>
      </c>
      <c r="I51" s="142">
        <v>12000</v>
      </c>
      <c r="J51" s="143">
        <f t="shared" si="7"/>
        <v>12000</v>
      </c>
      <c r="K51" s="143">
        <f t="shared" si="6"/>
        <v>24000</v>
      </c>
      <c r="L51" s="143">
        <f t="shared" si="3"/>
        <v>576000</v>
      </c>
      <c r="M51" s="133"/>
      <c r="N51" s="133"/>
      <c r="O51" s="133"/>
      <c r="P51" s="133"/>
    </row>
    <row r="52" spans="2:16">
      <c r="B52" s="123">
        <v>43</v>
      </c>
      <c r="C52" s="122" t="s">
        <v>44</v>
      </c>
      <c r="D52" s="123">
        <v>2</v>
      </c>
      <c r="E52" s="143">
        <v>5460939</v>
      </c>
      <c r="F52" s="160" t="s">
        <v>286</v>
      </c>
      <c r="G52" s="160" t="s">
        <v>286</v>
      </c>
      <c r="H52" s="142">
        <f t="shared" si="5"/>
        <v>5460939</v>
      </c>
      <c r="I52" s="142">
        <v>109218.78</v>
      </c>
      <c r="J52" s="143">
        <f t="shared" si="7"/>
        <v>109218.78</v>
      </c>
      <c r="K52" s="143">
        <f t="shared" si="6"/>
        <v>218437.56</v>
      </c>
      <c r="L52" s="143">
        <f t="shared" si="3"/>
        <v>5242501.4400000004</v>
      </c>
      <c r="M52" s="133"/>
      <c r="N52" s="133"/>
      <c r="O52" s="133"/>
      <c r="P52" s="133"/>
    </row>
    <row r="53" spans="2:16">
      <c r="B53" s="123">
        <v>44</v>
      </c>
      <c r="C53" s="122" t="s">
        <v>46</v>
      </c>
      <c r="D53" s="123">
        <v>2</v>
      </c>
      <c r="E53" s="143">
        <v>1044241</v>
      </c>
      <c r="F53" s="160" t="s">
        <v>286</v>
      </c>
      <c r="G53" s="160" t="s">
        <v>286</v>
      </c>
      <c r="H53" s="142">
        <f t="shared" si="5"/>
        <v>1044241</v>
      </c>
      <c r="I53" s="142">
        <v>20884.82</v>
      </c>
      <c r="J53" s="143">
        <f t="shared" si="7"/>
        <v>20884.82</v>
      </c>
      <c r="K53" s="143">
        <f t="shared" si="6"/>
        <v>41769.64</v>
      </c>
      <c r="L53" s="143">
        <f t="shared" si="3"/>
        <v>1002471.36</v>
      </c>
      <c r="M53" s="133"/>
      <c r="N53" s="133"/>
      <c r="O53" s="133"/>
      <c r="P53" s="133"/>
    </row>
    <row r="54" spans="2:16">
      <c r="B54" s="123">
        <v>45</v>
      </c>
      <c r="C54" s="122" t="s">
        <v>47</v>
      </c>
      <c r="D54" s="123">
        <v>2</v>
      </c>
      <c r="E54" s="143">
        <v>3143570</v>
      </c>
      <c r="F54" s="160" t="s">
        <v>286</v>
      </c>
      <c r="G54" s="160" t="s">
        <v>286</v>
      </c>
      <c r="H54" s="142">
        <f t="shared" si="5"/>
        <v>3143570</v>
      </c>
      <c r="I54" s="142">
        <v>62871.4</v>
      </c>
      <c r="J54" s="143">
        <f t="shared" si="7"/>
        <v>62871.4</v>
      </c>
      <c r="K54" s="143">
        <f t="shared" si="6"/>
        <v>125742.8</v>
      </c>
      <c r="L54" s="143">
        <f t="shared" si="3"/>
        <v>3017827.2</v>
      </c>
      <c r="M54" s="133"/>
      <c r="N54" s="133"/>
      <c r="O54" s="133"/>
      <c r="P54" s="133"/>
    </row>
    <row r="55" spans="2:16">
      <c r="B55" s="123">
        <v>46</v>
      </c>
      <c r="C55" s="122" t="s">
        <v>90</v>
      </c>
      <c r="D55" s="123">
        <v>2</v>
      </c>
      <c r="E55" s="143">
        <v>1836734</v>
      </c>
      <c r="F55" s="160" t="s">
        <v>286</v>
      </c>
      <c r="G55" s="160" t="s">
        <v>286</v>
      </c>
      <c r="H55" s="142">
        <f t="shared" si="5"/>
        <v>1836734</v>
      </c>
      <c r="I55" s="142">
        <v>36734.68</v>
      </c>
      <c r="J55" s="143">
        <f t="shared" si="7"/>
        <v>36734.68</v>
      </c>
      <c r="K55" s="143">
        <f t="shared" si="6"/>
        <v>73469.36</v>
      </c>
      <c r="L55" s="143">
        <f t="shared" si="3"/>
        <v>1763264.64</v>
      </c>
      <c r="M55" s="133"/>
      <c r="N55" s="133"/>
      <c r="O55" s="133"/>
      <c r="P55" s="133"/>
    </row>
    <row r="56" spans="2:16">
      <c r="B56" s="123">
        <v>47</v>
      </c>
      <c r="C56" s="122" t="s">
        <v>97</v>
      </c>
      <c r="D56" s="123">
        <v>2</v>
      </c>
      <c r="E56" s="143">
        <v>111000</v>
      </c>
      <c r="F56" s="160" t="s">
        <v>286</v>
      </c>
      <c r="G56" s="160" t="s">
        <v>286</v>
      </c>
      <c r="H56" s="142">
        <f t="shared" si="5"/>
        <v>111000</v>
      </c>
      <c r="I56" s="142">
        <v>2220</v>
      </c>
      <c r="J56" s="143">
        <f t="shared" si="7"/>
        <v>2220</v>
      </c>
      <c r="K56" s="143">
        <f t="shared" si="6"/>
        <v>4440</v>
      </c>
      <c r="L56" s="143">
        <f t="shared" si="3"/>
        <v>106560</v>
      </c>
      <c r="M56" s="133"/>
      <c r="N56" s="133"/>
      <c r="O56" s="133"/>
      <c r="P56" s="133"/>
    </row>
    <row r="57" spans="2:16">
      <c r="B57" s="123">
        <v>48</v>
      </c>
      <c r="C57" s="122" t="s">
        <v>98</v>
      </c>
      <c r="D57" s="123">
        <v>2</v>
      </c>
      <c r="E57" s="143">
        <v>2020000</v>
      </c>
      <c r="F57" s="160" t="s">
        <v>286</v>
      </c>
      <c r="G57" s="160" t="s">
        <v>286</v>
      </c>
      <c r="H57" s="142">
        <f t="shared" si="5"/>
        <v>2020000</v>
      </c>
      <c r="I57" s="142">
        <v>40400</v>
      </c>
      <c r="J57" s="143">
        <f t="shared" si="7"/>
        <v>40400</v>
      </c>
      <c r="K57" s="143">
        <f t="shared" si="6"/>
        <v>80800</v>
      </c>
      <c r="L57" s="143">
        <f t="shared" si="3"/>
        <v>1939200</v>
      </c>
      <c r="M57" s="133"/>
      <c r="N57" s="133"/>
      <c r="O57" s="133"/>
      <c r="P57" s="133"/>
    </row>
    <row r="58" spans="2:16">
      <c r="B58" s="123">
        <v>49</v>
      </c>
      <c r="C58" s="122" t="s">
        <v>99</v>
      </c>
      <c r="D58" s="123">
        <v>2</v>
      </c>
      <c r="E58" s="143">
        <v>5113000</v>
      </c>
      <c r="F58" s="160" t="s">
        <v>286</v>
      </c>
      <c r="G58" s="160" t="s">
        <v>286</v>
      </c>
      <c r="H58" s="142">
        <f t="shared" si="5"/>
        <v>5113000</v>
      </c>
      <c r="I58" s="142">
        <v>102260</v>
      </c>
      <c r="J58" s="143">
        <f t="shared" si="7"/>
        <v>102260</v>
      </c>
      <c r="K58" s="143">
        <f t="shared" si="6"/>
        <v>204520</v>
      </c>
      <c r="L58" s="143">
        <f t="shared" si="3"/>
        <v>4908480</v>
      </c>
      <c r="M58" s="133"/>
      <c r="N58" s="133"/>
      <c r="O58" s="133"/>
      <c r="P58" s="133"/>
    </row>
    <row r="59" spans="2:16">
      <c r="B59" s="123">
        <v>50</v>
      </c>
      <c r="C59" s="122" t="s">
        <v>100</v>
      </c>
      <c r="D59" s="123">
        <v>2</v>
      </c>
      <c r="E59" s="143">
        <v>666000</v>
      </c>
      <c r="F59" s="160" t="s">
        <v>286</v>
      </c>
      <c r="G59" s="160" t="s">
        <v>286</v>
      </c>
      <c r="H59" s="142">
        <f t="shared" si="5"/>
        <v>666000</v>
      </c>
      <c r="I59" s="142">
        <v>13320</v>
      </c>
      <c r="J59" s="143">
        <f t="shared" si="7"/>
        <v>13320</v>
      </c>
      <c r="K59" s="143">
        <f t="shared" si="6"/>
        <v>26640</v>
      </c>
      <c r="L59" s="143">
        <f t="shared" si="3"/>
        <v>639360</v>
      </c>
      <c r="M59" s="133"/>
      <c r="N59" s="133"/>
      <c r="O59" s="133"/>
      <c r="P59" s="133"/>
    </row>
    <row r="60" spans="2:16">
      <c r="B60" s="123">
        <v>51</v>
      </c>
      <c r="C60" s="122" t="s">
        <v>159</v>
      </c>
      <c r="D60" s="123">
        <v>2</v>
      </c>
      <c r="E60" s="143">
        <v>9508123</v>
      </c>
      <c r="F60" s="160" t="s">
        <v>286</v>
      </c>
      <c r="G60" s="160" t="s">
        <v>286</v>
      </c>
      <c r="H60" s="142">
        <f t="shared" si="5"/>
        <v>9508123</v>
      </c>
      <c r="I60" s="142">
        <v>190112.46</v>
      </c>
      <c r="J60" s="143">
        <f t="shared" si="7"/>
        <v>190162.46</v>
      </c>
      <c r="K60" s="143">
        <f t="shared" si="6"/>
        <v>380274.92</v>
      </c>
      <c r="L60" s="143">
        <f t="shared" si="3"/>
        <v>9127848.0800000001</v>
      </c>
      <c r="M60" s="133"/>
      <c r="N60" s="133"/>
      <c r="O60" s="133"/>
      <c r="P60" s="133"/>
    </row>
    <row r="61" spans="2:16">
      <c r="B61" s="123">
        <v>52</v>
      </c>
      <c r="C61" s="122" t="s">
        <v>182</v>
      </c>
      <c r="D61" s="123">
        <v>2</v>
      </c>
      <c r="E61" s="143">
        <v>2000000</v>
      </c>
      <c r="F61" s="160" t="s">
        <v>286</v>
      </c>
      <c r="G61" s="160" t="s">
        <v>286</v>
      </c>
      <c r="H61" s="142">
        <f t="shared" si="5"/>
        <v>2000000</v>
      </c>
      <c r="I61" s="142">
        <v>40000</v>
      </c>
      <c r="J61" s="143">
        <f t="shared" si="7"/>
        <v>40000</v>
      </c>
      <c r="K61" s="143">
        <f t="shared" si="6"/>
        <v>80000</v>
      </c>
      <c r="L61" s="143">
        <f t="shared" si="3"/>
        <v>1920000</v>
      </c>
      <c r="M61" s="133"/>
      <c r="N61" s="133"/>
      <c r="O61" s="133"/>
      <c r="P61" s="133"/>
    </row>
    <row r="62" spans="2:16">
      <c r="B62" s="123">
        <v>53</v>
      </c>
      <c r="C62" s="122" t="s">
        <v>290</v>
      </c>
      <c r="D62" s="123">
        <v>2</v>
      </c>
      <c r="E62" s="143">
        <v>150000</v>
      </c>
      <c r="F62" s="160" t="s">
        <v>286</v>
      </c>
      <c r="G62" s="160" t="s">
        <v>286</v>
      </c>
      <c r="H62" s="142">
        <f t="shared" si="5"/>
        <v>150000</v>
      </c>
      <c r="I62" s="142">
        <v>3000</v>
      </c>
      <c r="J62" s="143">
        <f t="shared" si="7"/>
        <v>3000</v>
      </c>
      <c r="K62" s="143">
        <f t="shared" si="6"/>
        <v>6000</v>
      </c>
      <c r="L62" s="143">
        <f t="shared" si="3"/>
        <v>144000</v>
      </c>
      <c r="M62" s="133"/>
      <c r="N62" s="133"/>
      <c r="O62" s="133"/>
      <c r="P62" s="133"/>
    </row>
    <row r="63" spans="2:16">
      <c r="B63" s="123">
        <v>54</v>
      </c>
      <c r="C63" s="122" t="s">
        <v>36</v>
      </c>
      <c r="D63" s="123">
        <v>2</v>
      </c>
      <c r="E63" s="143">
        <v>1424186</v>
      </c>
      <c r="F63" s="160" t="s">
        <v>286</v>
      </c>
      <c r="G63" s="160" t="s">
        <v>286</v>
      </c>
      <c r="H63" s="142">
        <f t="shared" si="5"/>
        <v>1424186</v>
      </c>
      <c r="I63" s="142">
        <v>28483.72</v>
      </c>
      <c r="J63" s="143">
        <f t="shared" si="7"/>
        <v>28483.72</v>
      </c>
      <c r="K63" s="143">
        <f t="shared" si="6"/>
        <v>56967.44</v>
      </c>
      <c r="L63" s="143">
        <f t="shared" si="3"/>
        <v>1367218.56</v>
      </c>
      <c r="M63" s="133"/>
      <c r="N63" s="133"/>
      <c r="O63" s="133"/>
      <c r="P63" s="133"/>
    </row>
    <row r="64" spans="2:16">
      <c r="B64" s="123">
        <v>55</v>
      </c>
      <c r="C64" s="122" t="s">
        <v>93</v>
      </c>
      <c r="D64" s="123">
        <v>2</v>
      </c>
      <c r="E64" s="143">
        <v>10406000</v>
      </c>
      <c r="F64" s="160" t="s">
        <v>286</v>
      </c>
      <c r="G64" s="160" t="s">
        <v>286</v>
      </c>
      <c r="H64" s="142">
        <f t="shared" si="5"/>
        <v>10406000</v>
      </c>
      <c r="I64" s="142">
        <v>208120</v>
      </c>
      <c r="J64" s="143">
        <f t="shared" si="7"/>
        <v>208120</v>
      </c>
      <c r="K64" s="143">
        <f t="shared" si="6"/>
        <v>416240</v>
      </c>
      <c r="L64" s="143">
        <f t="shared" si="3"/>
        <v>9989760</v>
      </c>
      <c r="M64" s="133"/>
      <c r="N64" s="133"/>
      <c r="O64" s="133"/>
      <c r="P64" s="133"/>
    </row>
    <row r="65" spans="2:16">
      <c r="B65" s="123">
        <v>56</v>
      </c>
      <c r="C65" s="122" t="s">
        <v>96</v>
      </c>
      <c r="D65" s="123">
        <v>2</v>
      </c>
      <c r="E65" s="143">
        <v>1200000</v>
      </c>
      <c r="F65" s="160" t="s">
        <v>286</v>
      </c>
      <c r="G65" s="160" t="s">
        <v>286</v>
      </c>
      <c r="H65" s="142">
        <f t="shared" si="5"/>
        <v>1200000</v>
      </c>
      <c r="I65" s="142">
        <v>24000</v>
      </c>
      <c r="J65" s="143">
        <f t="shared" si="7"/>
        <v>24000</v>
      </c>
      <c r="K65" s="143">
        <f t="shared" si="6"/>
        <v>48000</v>
      </c>
      <c r="L65" s="143">
        <f t="shared" si="3"/>
        <v>1152000</v>
      </c>
      <c r="M65" s="133"/>
      <c r="N65" s="133"/>
      <c r="O65" s="133"/>
      <c r="P65" s="133"/>
    </row>
    <row r="66" spans="2:16">
      <c r="B66" s="123">
        <v>57</v>
      </c>
      <c r="C66" s="122" t="s">
        <v>181</v>
      </c>
      <c r="D66" s="123">
        <v>2</v>
      </c>
      <c r="E66" s="143">
        <v>454759</v>
      </c>
      <c r="F66" s="160">
        <v>28000</v>
      </c>
      <c r="G66" s="160" t="s">
        <v>286</v>
      </c>
      <c r="H66" s="142">
        <f t="shared" si="5"/>
        <v>482759</v>
      </c>
      <c r="I66" s="142">
        <v>9095.18</v>
      </c>
      <c r="J66" s="143">
        <f t="shared" si="7"/>
        <v>9655.18</v>
      </c>
      <c r="K66" s="143">
        <f t="shared" si="6"/>
        <v>18750.36</v>
      </c>
      <c r="L66" s="143">
        <f t="shared" si="3"/>
        <v>464008.64</v>
      </c>
      <c r="M66" s="133"/>
      <c r="N66" s="133"/>
      <c r="O66" s="133"/>
      <c r="P66" s="133"/>
    </row>
    <row r="67" spans="2:16">
      <c r="B67" s="123">
        <v>58</v>
      </c>
      <c r="C67" s="122" t="s">
        <v>123</v>
      </c>
      <c r="D67" s="123">
        <v>5</v>
      </c>
      <c r="E67" s="143">
        <v>147800</v>
      </c>
      <c r="F67" s="160" t="s">
        <v>286</v>
      </c>
      <c r="G67" s="160" t="s">
        <v>286</v>
      </c>
      <c r="H67" s="142">
        <f t="shared" si="5"/>
        <v>147800</v>
      </c>
      <c r="I67" s="142">
        <v>7390</v>
      </c>
      <c r="J67" s="143">
        <f>H67*5%</f>
        <v>7390</v>
      </c>
      <c r="K67" s="143">
        <f t="shared" si="6"/>
        <v>14780</v>
      </c>
      <c r="L67" s="143">
        <f t="shared" si="3"/>
        <v>133020</v>
      </c>
      <c r="M67" s="133"/>
      <c r="N67" s="133"/>
      <c r="O67" s="133"/>
      <c r="P67" s="133"/>
    </row>
    <row r="68" spans="2:16">
      <c r="B68" s="123">
        <v>59</v>
      </c>
      <c r="C68" s="122" t="s">
        <v>37</v>
      </c>
      <c r="D68" s="123">
        <v>5</v>
      </c>
      <c r="E68" s="143">
        <v>94000</v>
      </c>
      <c r="F68" s="160" t="s">
        <v>286</v>
      </c>
      <c r="G68" s="160" t="s">
        <v>286</v>
      </c>
      <c r="H68" s="142">
        <f t="shared" si="5"/>
        <v>94000</v>
      </c>
      <c r="I68" s="142">
        <v>4700</v>
      </c>
      <c r="J68" s="143">
        <f t="shared" ref="J68:J84" si="8">H68*5%</f>
        <v>4700</v>
      </c>
      <c r="K68" s="143">
        <f t="shared" si="6"/>
        <v>9400</v>
      </c>
      <c r="L68" s="143">
        <f t="shared" si="3"/>
        <v>84600</v>
      </c>
      <c r="M68" s="133"/>
      <c r="N68" s="133"/>
      <c r="O68" s="133"/>
      <c r="P68" s="133"/>
    </row>
    <row r="69" spans="2:16">
      <c r="B69" s="123">
        <v>60</v>
      </c>
      <c r="C69" s="122" t="s">
        <v>38</v>
      </c>
      <c r="D69" s="123">
        <v>5</v>
      </c>
      <c r="E69" s="143">
        <v>1186939</v>
      </c>
      <c r="F69" s="160" t="s">
        <v>286</v>
      </c>
      <c r="G69" s="160" t="s">
        <v>286</v>
      </c>
      <c r="H69" s="142">
        <f t="shared" si="5"/>
        <v>1186939</v>
      </c>
      <c r="I69" s="142">
        <v>59346.950000000004</v>
      </c>
      <c r="J69" s="143">
        <f t="shared" si="8"/>
        <v>59346.950000000004</v>
      </c>
      <c r="K69" s="143">
        <f t="shared" si="6"/>
        <v>118693.90000000001</v>
      </c>
      <c r="L69" s="143">
        <f t="shared" si="3"/>
        <v>1068245.1000000001</v>
      </c>
      <c r="M69" s="133"/>
      <c r="N69" s="133"/>
      <c r="O69" s="133"/>
      <c r="P69" s="133"/>
    </row>
    <row r="70" spans="2:16">
      <c r="B70" s="123">
        <v>61</v>
      </c>
      <c r="C70" s="122" t="s">
        <v>39</v>
      </c>
      <c r="D70" s="123">
        <v>5</v>
      </c>
      <c r="E70" s="143">
        <v>98269</v>
      </c>
      <c r="F70" s="160" t="s">
        <v>286</v>
      </c>
      <c r="G70" s="160" t="s">
        <v>286</v>
      </c>
      <c r="H70" s="142">
        <f t="shared" si="5"/>
        <v>98269</v>
      </c>
      <c r="I70" s="142">
        <v>4913.4500000000007</v>
      </c>
      <c r="J70" s="143">
        <f t="shared" si="8"/>
        <v>4913.4500000000007</v>
      </c>
      <c r="K70" s="143">
        <f t="shared" si="6"/>
        <v>9826.9000000000015</v>
      </c>
      <c r="L70" s="143">
        <f t="shared" si="3"/>
        <v>88442.1</v>
      </c>
      <c r="M70" s="133"/>
      <c r="N70" s="133"/>
      <c r="O70" s="133"/>
      <c r="P70" s="133"/>
    </row>
    <row r="71" spans="2:16">
      <c r="B71" s="123">
        <v>62</v>
      </c>
      <c r="C71" s="122" t="s">
        <v>54</v>
      </c>
      <c r="D71" s="123">
        <v>5</v>
      </c>
      <c r="E71" s="143">
        <v>713857</v>
      </c>
      <c r="F71" s="160" t="s">
        <v>286</v>
      </c>
      <c r="G71" s="160" t="s">
        <v>286</v>
      </c>
      <c r="H71" s="142">
        <f t="shared" si="5"/>
        <v>713857</v>
      </c>
      <c r="I71" s="142">
        <v>35692.85</v>
      </c>
      <c r="J71" s="143">
        <f t="shared" si="8"/>
        <v>35692.85</v>
      </c>
      <c r="K71" s="143">
        <f t="shared" si="6"/>
        <v>71385.7</v>
      </c>
      <c r="L71" s="143">
        <f t="shared" si="3"/>
        <v>642471.30000000005</v>
      </c>
      <c r="M71" s="133"/>
      <c r="N71" s="133"/>
      <c r="O71" s="133"/>
      <c r="P71" s="133"/>
    </row>
    <row r="72" spans="2:16">
      <c r="B72" s="123">
        <v>63</v>
      </c>
      <c r="C72" s="122" t="s">
        <v>56</v>
      </c>
      <c r="D72" s="123">
        <v>5</v>
      </c>
      <c r="E72" s="143">
        <v>1060094</v>
      </c>
      <c r="F72" s="160" t="s">
        <v>286</v>
      </c>
      <c r="G72" s="160" t="s">
        <v>286</v>
      </c>
      <c r="H72" s="142">
        <f t="shared" si="5"/>
        <v>1060094</v>
      </c>
      <c r="I72" s="142">
        <v>53004.700000000004</v>
      </c>
      <c r="J72" s="143">
        <f t="shared" si="8"/>
        <v>53004.700000000004</v>
      </c>
      <c r="K72" s="143">
        <f t="shared" si="6"/>
        <v>106009.40000000001</v>
      </c>
      <c r="L72" s="143">
        <f t="shared" si="3"/>
        <v>954084.6</v>
      </c>
      <c r="M72" s="133"/>
      <c r="N72" s="133"/>
      <c r="O72" s="133"/>
      <c r="P72" s="133"/>
    </row>
    <row r="73" spans="2:16">
      <c r="B73" s="123">
        <v>64</v>
      </c>
      <c r="C73" s="122" t="s">
        <v>57</v>
      </c>
      <c r="D73" s="123">
        <v>5</v>
      </c>
      <c r="E73" s="143">
        <v>13872</v>
      </c>
      <c r="F73" s="160" t="s">
        <v>286</v>
      </c>
      <c r="G73" s="160" t="s">
        <v>286</v>
      </c>
      <c r="H73" s="142">
        <f t="shared" si="5"/>
        <v>13872</v>
      </c>
      <c r="I73" s="142">
        <v>693.6</v>
      </c>
      <c r="J73" s="143">
        <f t="shared" si="8"/>
        <v>693.6</v>
      </c>
      <c r="K73" s="143">
        <f t="shared" si="6"/>
        <v>1387.2</v>
      </c>
      <c r="L73" s="143">
        <f t="shared" si="3"/>
        <v>12484.8</v>
      </c>
      <c r="M73" s="133"/>
      <c r="N73" s="133"/>
      <c r="O73" s="133"/>
      <c r="P73" s="133"/>
    </row>
    <row r="74" spans="2:16">
      <c r="B74" s="123">
        <v>65</v>
      </c>
      <c r="C74" s="122" t="s">
        <v>58</v>
      </c>
      <c r="D74" s="123">
        <v>5</v>
      </c>
      <c r="E74" s="143">
        <v>16170</v>
      </c>
      <c r="F74" s="160" t="s">
        <v>286</v>
      </c>
      <c r="G74" s="160" t="s">
        <v>286</v>
      </c>
      <c r="H74" s="142">
        <f t="shared" ref="H74:H105" si="9">SUM(E74:G74)</f>
        <v>16170</v>
      </c>
      <c r="I74" s="142">
        <v>808.5</v>
      </c>
      <c r="J74" s="143">
        <f t="shared" si="8"/>
        <v>808.5</v>
      </c>
      <c r="K74" s="143">
        <f t="shared" ref="K74:K105" si="10">SUM(I74:J74)</f>
        <v>1617</v>
      </c>
      <c r="L74" s="143">
        <f t="shared" si="3"/>
        <v>14553</v>
      </c>
      <c r="M74" s="133"/>
      <c r="N74" s="133"/>
      <c r="O74" s="133"/>
      <c r="P74" s="133"/>
    </row>
    <row r="75" spans="2:16">
      <c r="B75" s="123">
        <v>66</v>
      </c>
      <c r="C75" s="122" t="s">
        <v>59</v>
      </c>
      <c r="D75" s="123">
        <v>5</v>
      </c>
      <c r="E75" s="143">
        <v>270563</v>
      </c>
      <c r="F75" s="160" t="s">
        <v>286</v>
      </c>
      <c r="G75" s="160" t="s">
        <v>286</v>
      </c>
      <c r="H75" s="142">
        <f t="shared" si="9"/>
        <v>270563</v>
      </c>
      <c r="I75" s="142">
        <v>13528.150000000001</v>
      </c>
      <c r="J75" s="143">
        <f t="shared" si="8"/>
        <v>13528.150000000001</v>
      </c>
      <c r="K75" s="143">
        <f t="shared" si="10"/>
        <v>27056.300000000003</v>
      </c>
      <c r="L75" s="143">
        <f t="shared" ref="L75:L138" si="11">H75-K75</f>
        <v>243506.7</v>
      </c>
      <c r="M75" s="133"/>
      <c r="N75" s="133"/>
      <c r="O75" s="133"/>
      <c r="P75" s="133"/>
    </row>
    <row r="76" spans="2:16">
      <c r="B76" s="123">
        <v>67</v>
      </c>
      <c r="C76" s="122" t="s">
        <v>89</v>
      </c>
      <c r="D76" s="123">
        <v>5</v>
      </c>
      <c r="E76" s="143">
        <v>220625</v>
      </c>
      <c r="F76" s="160" t="s">
        <v>286</v>
      </c>
      <c r="G76" s="160" t="s">
        <v>286</v>
      </c>
      <c r="H76" s="142">
        <f t="shared" si="9"/>
        <v>220625</v>
      </c>
      <c r="I76" s="142">
        <v>11031.25</v>
      </c>
      <c r="J76" s="143">
        <f t="shared" si="8"/>
        <v>11031.25</v>
      </c>
      <c r="K76" s="143">
        <f t="shared" si="10"/>
        <v>22062.5</v>
      </c>
      <c r="L76" s="143">
        <f t="shared" si="11"/>
        <v>198562.5</v>
      </c>
      <c r="M76" s="133"/>
      <c r="N76" s="133"/>
      <c r="O76" s="133"/>
      <c r="P76" s="133"/>
    </row>
    <row r="77" spans="2:16">
      <c r="B77" s="123">
        <v>68</v>
      </c>
      <c r="C77" s="122" t="s">
        <v>106</v>
      </c>
      <c r="D77" s="123">
        <v>5</v>
      </c>
      <c r="E77" s="143">
        <v>620848</v>
      </c>
      <c r="F77" s="160" t="s">
        <v>286</v>
      </c>
      <c r="G77" s="160" t="s">
        <v>286</v>
      </c>
      <c r="H77" s="142">
        <f t="shared" si="9"/>
        <v>620848</v>
      </c>
      <c r="I77" s="142">
        <v>31042.400000000001</v>
      </c>
      <c r="J77" s="143">
        <f t="shared" si="8"/>
        <v>31042.400000000001</v>
      </c>
      <c r="K77" s="143">
        <f t="shared" si="10"/>
        <v>62084.800000000003</v>
      </c>
      <c r="L77" s="143">
        <f t="shared" si="11"/>
        <v>558763.19999999995</v>
      </c>
      <c r="M77" s="133"/>
      <c r="N77" s="133"/>
      <c r="O77" s="133"/>
      <c r="P77" s="133"/>
    </row>
    <row r="78" spans="2:16">
      <c r="B78" s="123">
        <v>69</v>
      </c>
      <c r="C78" s="122" t="s">
        <v>116</v>
      </c>
      <c r="D78" s="123">
        <v>5</v>
      </c>
      <c r="E78" s="143">
        <v>494761</v>
      </c>
      <c r="F78" s="160" t="s">
        <v>286</v>
      </c>
      <c r="G78" s="160" t="s">
        <v>286</v>
      </c>
      <c r="H78" s="142">
        <f t="shared" si="9"/>
        <v>494761</v>
      </c>
      <c r="I78" s="142">
        <v>24738.050000000003</v>
      </c>
      <c r="J78" s="143">
        <f t="shared" si="8"/>
        <v>24738.050000000003</v>
      </c>
      <c r="K78" s="143">
        <f t="shared" si="10"/>
        <v>49476.100000000006</v>
      </c>
      <c r="L78" s="143">
        <f t="shared" si="11"/>
        <v>445284.9</v>
      </c>
      <c r="M78" s="133"/>
      <c r="N78" s="133"/>
      <c r="O78" s="133"/>
      <c r="P78" s="133"/>
    </row>
    <row r="79" spans="2:16">
      <c r="B79" s="123">
        <v>70</v>
      </c>
      <c r="C79" s="122" t="s">
        <v>140</v>
      </c>
      <c r="D79" s="123">
        <v>5</v>
      </c>
      <c r="E79" s="143">
        <v>1061388</v>
      </c>
      <c r="F79" s="160" t="s">
        <v>286</v>
      </c>
      <c r="G79" s="160" t="s">
        <v>286</v>
      </c>
      <c r="H79" s="142">
        <f t="shared" si="9"/>
        <v>1061388</v>
      </c>
      <c r="I79" s="142">
        <v>53069.4</v>
      </c>
      <c r="J79" s="143">
        <f t="shared" si="8"/>
        <v>53069.4</v>
      </c>
      <c r="K79" s="143">
        <f t="shared" si="10"/>
        <v>106138.8</v>
      </c>
      <c r="L79" s="143">
        <f t="shared" si="11"/>
        <v>955249.2</v>
      </c>
      <c r="M79" s="133"/>
      <c r="N79" s="133"/>
      <c r="O79" s="133"/>
      <c r="P79" s="133"/>
    </row>
    <row r="80" spans="2:16">
      <c r="B80" s="123">
        <v>71</v>
      </c>
      <c r="C80" s="122" t="s">
        <v>185</v>
      </c>
      <c r="D80" s="123">
        <v>5</v>
      </c>
      <c r="E80" s="143">
        <v>599988</v>
      </c>
      <c r="F80" s="160" t="s">
        <v>286</v>
      </c>
      <c r="G80" s="160" t="s">
        <v>286</v>
      </c>
      <c r="H80" s="142">
        <f t="shared" si="9"/>
        <v>599988</v>
      </c>
      <c r="I80" s="142">
        <v>29999.4</v>
      </c>
      <c r="J80" s="143">
        <f t="shared" si="8"/>
        <v>29999.4</v>
      </c>
      <c r="K80" s="143">
        <f t="shared" si="10"/>
        <v>59998.8</v>
      </c>
      <c r="L80" s="143">
        <f t="shared" si="11"/>
        <v>539989.19999999995</v>
      </c>
      <c r="M80" s="133"/>
      <c r="N80" s="133"/>
      <c r="O80" s="133"/>
      <c r="P80" s="133"/>
    </row>
    <row r="81" spans="2:16">
      <c r="B81" s="123">
        <v>72</v>
      </c>
      <c r="C81" s="122" t="s">
        <v>60</v>
      </c>
      <c r="D81" s="123">
        <v>5</v>
      </c>
      <c r="E81" s="143">
        <v>2685500</v>
      </c>
      <c r="F81" s="160" t="s">
        <v>286</v>
      </c>
      <c r="G81" s="160" t="s">
        <v>286</v>
      </c>
      <c r="H81" s="143">
        <f t="shared" si="9"/>
        <v>2685500</v>
      </c>
      <c r="I81" s="142">
        <v>134275</v>
      </c>
      <c r="J81" s="143">
        <f t="shared" si="8"/>
        <v>134275</v>
      </c>
      <c r="K81" s="143">
        <f t="shared" si="10"/>
        <v>268550</v>
      </c>
      <c r="L81" s="143">
        <f t="shared" si="11"/>
        <v>2416950</v>
      </c>
      <c r="M81" s="133"/>
      <c r="N81" s="133"/>
      <c r="O81" s="133"/>
      <c r="P81" s="133"/>
    </row>
    <row r="82" spans="2:16">
      <c r="B82" s="123">
        <v>73</v>
      </c>
      <c r="C82" s="122" t="s">
        <v>61</v>
      </c>
      <c r="D82" s="123">
        <v>5</v>
      </c>
      <c r="E82" s="143">
        <v>921221</v>
      </c>
      <c r="F82" s="160" t="s">
        <v>286</v>
      </c>
      <c r="G82" s="160" t="s">
        <v>286</v>
      </c>
      <c r="H82" s="143">
        <f t="shared" si="9"/>
        <v>921221</v>
      </c>
      <c r="I82" s="142">
        <v>46061.05</v>
      </c>
      <c r="J82" s="143">
        <f t="shared" si="8"/>
        <v>46061.05</v>
      </c>
      <c r="K82" s="143">
        <f t="shared" si="10"/>
        <v>92122.1</v>
      </c>
      <c r="L82" s="143">
        <f t="shared" si="11"/>
        <v>829098.9</v>
      </c>
      <c r="M82" s="133"/>
      <c r="N82" s="133"/>
      <c r="O82" s="133"/>
      <c r="P82" s="133"/>
    </row>
    <row r="83" spans="2:16">
      <c r="B83" s="123">
        <v>74</v>
      </c>
      <c r="C83" s="122" t="s">
        <v>62</v>
      </c>
      <c r="D83" s="123">
        <v>5</v>
      </c>
      <c r="E83" s="143">
        <v>1468000</v>
      </c>
      <c r="F83" s="160">
        <v>8000</v>
      </c>
      <c r="G83" s="160" t="s">
        <v>286</v>
      </c>
      <c r="H83" s="143">
        <f t="shared" si="9"/>
        <v>1476000</v>
      </c>
      <c r="I83" s="142">
        <v>73400</v>
      </c>
      <c r="J83" s="143">
        <f t="shared" si="8"/>
        <v>73800</v>
      </c>
      <c r="K83" s="143">
        <f t="shared" si="10"/>
        <v>147200</v>
      </c>
      <c r="L83" s="143">
        <f t="shared" si="11"/>
        <v>1328800</v>
      </c>
      <c r="M83" s="133"/>
      <c r="N83" s="133"/>
      <c r="O83" s="133"/>
      <c r="P83" s="133"/>
    </row>
    <row r="84" spans="2:16">
      <c r="B84" s="123">
        <v>75</v>
      </c>
      <c r="C84" s="122" t="s">
        <v>63</v>
      </c>
      <c r="D84" s="123">
        <v>5</v>
      </c>
      <c r="E84" s="143">
        <v>1161882</v>
      </c>
      <c r="F84" s="160" t="s">
        <v>286</v>
      </c>
      <c r="G84" s="160" t="s">
        <v>286</v>
      </c>
      <c r="H84" s="143">
        <f t="shared" si="9"/>
        <v>1161882</v>
      </c>
      <c r="I84" s="142">
        <v>58094.100000000006</v>
      </c>
      <c r="J84" s="143">
        <f t="shared" si="8"/>
        <v>58094.100000000006</v>
      </c>
      <c r="K84" s="143">
        <f t="shared" si="10"/>
        <v>116188.20000000001</v>
      </c>
      <c r="L84" s="143">
        <f t="shared" si="11"/>
        <v>1045693.8</v>
      </c>
      <c r="M84" s="133"/>
      <c r="N84" s="133"/>
      <c r="O84" s="133"/>
      <c r="P84" s="133"/>
    </row>
    <row r="85" spans="2:16">
      <c r="B85" s="123">
        <v>76</v>
      </c>
      <c r="C85" s="122" t="s">
        <v>64</v>
      </c>
      <c r="D85" s="123">
        <v>7.5</v>
      </c>
      <c r="E85" s="143">
        <v>15000000</v>
      </c>
      <c r="F85" s="160" t="s">
        <v>286</v>
      </c>
      <c r="G85" s="160" t="s">
        <v>286</v>
      </c>
      <c r="H85" s="143">
        <f t="shared" si="9"/>
        <v>15000000</v>
      </c>
      <c r="I85" s="142">
        <v>750000</v>
      </c>
      <c r="J85" s="143">
        <f>H85*7.5%</f>
        <v>1125000</v>
      </c>
      <c r="K85" s="143">
        <f t="shared" si="10"/>
        <v>1875000</v>
      </c>
      <c r="L85" s="143">
        <f t="shared" si="11"/>
        <v>13125000</v>
      </c>
      <c r="M85" s="133"/>
      <c r="N85" s="133"/>
      <c r="O85" s="133"/>
      <c r="P85" s="133"/>
    </row>
    <row r="86" spans="2:16">
      <c r="B86" s="123">
        <v>77</v>
      </c>
      <c r="C86" s="122" t="s">
        <v>65</v>
      </c>
      <c r="D86" s="123">
        <v>7.5</v>
      </c>
      <c r="E86" s="143">
        <v>1207881</v>
      </c>
      <c r="F86" s="160" t="s">
        <v>286</v>
      </c>
      <c r="G86" s="160" t="s">
        <v>286</v>
      </c>
      <c r="H86" s="143">
        <f t="shared" si="9"/>
        <v>1207881</v>
      </c>
      <c r="I86" s="142">
        <v>60394.05</v>
      </c>
      <c r="J86" s="143">
        <f t="shared" ref="J86:J95" si="12">H86*7.5%</f>
        <v>90591.074999999997</v>
      </c>
      <c r="K86" s="143">
        <f t="shared" si="10"/>
        <v>150985.125</v>
      </c>
      <c r="L86" s="143">
        <f t="shared" si="11"/>
        <v>1056895.875</v>
      </c>
      <c r="M86" s="133"/>
      <c r="N86" s="133"/>
      <c r="O86" s="133"/>
      <c r="P86" s="133"/>
    </row>
    <row r="87" spans="2:16">
      <c r="B87" s="123">
        <v>78</v>
      </c>
      <c r="C87" s="122" t="s">
        <v>66</v>
      </c>
      <c r="D87" s="123">
        <v>7.5</v>
      </c>
      <c r="E87" s="143">
        <v>11200</v>
      </c>
      <c r="F87" s="160" t="s">
        <v>286</v>
      </c>
      <c r="G87" s="160" t="s">
        <v>286</v>
      </c>
      <c r="H87" s="143">
        <f t="shared" si="9"/>
        <v>11200</v>
      </c>
      <c r="I87" s="142">
        <v>560</v>
      </c>
      <c r="J87" s="143">
        <f t="shared" si="12"/>
        <v>840</v>
      </c>
      <c r="K87" s="143">
        <f t="shared" si="10"/>
        <v>1400</v>
      </c>
      <c r="L87" s="143">
        <f t="shared" si="11"/>
        <v>9800</v>
      </c>
      <c r="M87" s="133"/>
      <c r="N87" s="133"/>
      <c r="O87" s="133"/>
      <c r="P87" s="133"/>
    </row>
    <row r="88" spans="2:16">
      <c r="B88" s="123">
        <v>79</v>
      </c>
      <c r="C88" s="122" t="s">
        <v>67</v>
      </c>
      <c r="D88" s="123">
        <v>7.5</v>
      </c>
      <c r="E88" s="143">
        <v>1800482</v>
      </c>
      <c r="F88" s="160" t="s">
        <v>286</v>
      </c>
      <c r="G88" s="160" t="s">
        <v>286</v>
      </c>
      <c r="H88" s="143">
        <f t="shared" si="9"/>
        <v>1800482</v>
      </c>
      <c r="I88" s="142">
        <v>90024.1</v>
      </c>
      <c r="J88" s="143">
        <f t="shared" si="12"/>
        <v>135036.15</v>
      </c>
      <c r="K88" s="143">
        <f t="shared" si="10"/>
        <v>225060.25</v>
      </c>
      <c r="L88" s="143">
        <f t="shared" si="11"/>
        <v>1575421.75</v>
      </c>
      <c r="M88" s="133"/>
      <c r="N88" s="133"/>
      <c r="O88" s="133"/>
      <c r="P88" s="133"/>
    </row>
    <row r="89" spans="2:16">
      <c r="B89" s="123">
        <v>80</v>
      </c>
      <c r="C89" s="122" t="s">
        <v>68</v>
      </c>
      <c r="D89" s="123">
        <v>7.5</v>
      </c>
      <c r="E89" s="143">
        <v>834755</v>
      </c>
      <c r="F89" s="160" t="s">
        <v>286</v>
      </c>
      <c r="G89" s="160" t="s">
        <v>286</v>
      </c>
      <c r="H89" s="143">
        <f t="shared" si="9"/>
        <v>834755</v>
      </c>
      <c r="I89" s="142">
        <v>41737.75</v>
      </c>
      <c r="J89" s="143">
        <f t="shared" si="12"/>
        <v>62606.625</v>
      </c>
      <c r="K89" s="143">
        <f t="shared" si="10"/>
        <v>104344.375</v>
      </c>
      <c r="L89" s="143">
        <f t="shared" si="11"/>
        <v>730410.625</v>
      </c>
      <c r="M89" s="133"/>
      <c r="N89" s="133"/>
      <c r="O89" s="133"/>
      <c r="P89" s="133"/>
    </row>
    <row r="90" spans="2:16">
      <c r="B90" s="123">
        <v>81</v>
      </c>
      <c r="C90" s="122" t="s">
        <v>76</v>
      </c>
      <c r="D90" s="123">
        <v>7.5</v>
      </c>
      <c r="E90" s="143">
        <v>199300</v>
      </c>
      <c r="F90" s="160" t="s">
        <v>286</v>
      </c>
      <c r="G90" s="160" t="s">
        <v>286</v>
      </c>
      <c r="H90" s="143">
        <f t="shared" si="9"/>
        <v>199300</v>
      </c>
      <c r="I90" s="142">
        <v>9965</v>
      </c>
      <c r="J90" s="143">
        <f t="shared" si="12"/>
        <v>14947.5</v>
      </c>
      <c r="K90" s="143">
        <f t="shared" si="10"/>
        <v>24912.5</v>
      </c>
      <c r="L90" s="143">
        <f t="shared" si="11"/>
        <v>174387.5</v>
      </c>
      <c r="M90" s="133"/>
      <c r="N90" s="133"/>
      <c r="O90" s="133"/>
      <c r="P90" s="133"/>
    </row>
    <row r="91" spans="2:16">
      <c r="B91" s="123">
        <v>82</v>
      </c>
      <c r="C91" s="122" t="s">
        <v>135</v>
      </c>
      <c r="D91" s="123">
        <v>7.5</v>
      </c>
      <c r="E91" s="143">
        <v>50036</v>
      </c>
      <c r="F91" s="160" t="s">
        <v>286</v>
      </c>
      <c r="G91" s="160" t="s">
        <v>286</v>
      </c>
      <c r="H91" s="143">
        <f t="shared" si="9"/>
        <v>50036</v>
      </c>
      <c r="I91" s="142">
        <v>2501.8000000000002</v>
      </c>
      <c r="J91" s="143">
        <f t="shared" si="12"/>
        <v>3752.7</v>
      </c>
      <c r="K91" s="143">
        <f t="shared" si="10"/>
        <v>6254.5</v>
      </c>
      <c r="L91" s="143">
        <f t="shared" si="11"/>
        <v>43781.5</v>
      </c>
      <c r="M91" s="133"/>
      <c r="N91" s="133"/>
      <c r="O91" s="133"/>
      <c r="P91" s="133"/>
    </row>
    <row r="92" spans="2:16">
      <c r="B92" s="123">
        <v>83</v>
      </c>
      <c r="C92" s="122" t="s">
        <v>136</v>
      </c>
      <c r="D92" s="123">
        <v>7.5</v>
      </c>
      <c r="E92" s="143">
        <v>834720</v>
      </c>
      <c r="F92" s="160" t="s">
        <v>286</v>
      </c>
      <c r="G92" s="160" t="s">
        <v>286</v>
      </c>
      <c r="H92" s="143">
        <f t="shared" si="9"/>
        <v>834720</v>
      </c>
      <c r="I92" s="142">
        <v>41736</v>
      </c>
      <c r="J92" s="143">
        <f t="shared" si="12"/>
        <v>62604</v>
      </c>
      <c r="K92" s="143">
        <f t="shared" si="10"/>
        <v>104340</v>
      </c>
      <c r="L92" s="143">
        <f t="shared" si="11"/>
        <v>730380</v>
      </c>
      <c r="M92" s="133"/>
      <c r="N92" s="133"/>
      <c r="O92" s="133"/>
      <c r="P92" s="133"/>
    </row>
    <row r="93" spans="2:16">
      <c r="B93" s="123">
        <v>84</v>
      </c>
      <c r="C93" s="122" t="s">
        <v>151</v>
      </c>
      <c r="D93" s="123">
        <v>7.5</v>
      </c>
      <c r="E93" s="143">
        <v>3093401</v>
      </c>
      <c r="F93" s="160" t="s">
        <v>286</v>
      </c>
      <c r="G93" s="160" t="s">
        <v>286</v>
      </c>
      <c r="H93" s="143">
        <f t="shared" si="9"/>
        <v>3093401</v>
      </c>
      <c r="I93" s="142">
        <v>154670.05000000002</v>
      </c>
      <c r="J93" s="143">
        <f t="shared" si="12"/>
        <v>232005.07499999998</v>
      </c>
      <c r="K93" s="143">
        <f t="shared" si="10"/>
        <v>386675.125</v>
      </c>
      <c r="L93" s="143">
        <f t="shared" si="11"/>
        <v>2706725.875</v>
      </c>
      <c r="M93" s="133"/>
      <c r="N93" s="133"/>
      <c r="O93" s="133"/>
      <c r="P93" s="133"/>
    </row>
    <row r="94" spans="2:16">
      <c r="B94" s="123">
        <v>85</v>
      </c>
      <c r="C94" s="122" t="s">
        <v>25</v>
      </c>
      <c r="D94" s="123">
        <v>7.5</v>
      </c>
      <c r="E94" s="143">
        <v>49991126</v>
      </c>
      <c r="F94" s="160">
        <v>10238966</v>
      </c>
      <c r="G94" s="161" t="s">
        <v>286</v>
      </c>
      <c r="H94" s="143">
        <f t="shared" si="9"/>
        <v>60230092</v>
      </c>
      <c r="I94" s="142">
        <v>3418565.4750000001</v>
      </c>
      <c r="J94" s="143">
        <f t="shared" si="12"/>
        <v>4517256.8999999994</v>
      </c>
      <c r="K94" s="143">
        <f t="shared" si="10"/>
        <v>7935822.375</v>
      </c>
      <c r="L94" s="143">
        <f t="shared" si="11"/>
        <v>52294269.625</v>
      </c>
      <c r="M94" s="133"/>
      <c r="N94" s="133"/>
      <c r="O94" s="133"/>
      <c r="P94" s="133"/>
    </row>
    <row r="95" spans="2:16">
      <c r="B95" s="123">
        <v>86</v>
      </c>
      <c r="C95" s="122" t="s">
        <v>301</v>
      </c>
      <c r="D95" s="123">
        <v>7.5</v>
      </c>
      <c r="E95" s="143">
        <v>3456161</v>
      </c>
      <c r="F95" s="160" t="s">
        <v>286</v>
      </c>
      <c r="G95" s="160" t="s">
        <v>286</v>
      </c>
      <c r="H95" s="142">
        <f t="shared" si="9"/>
        <v>3456161</v>
      </c>
      <c r="I95" s="142">
        <v>259212.07499999998</v>
      </c>
      <c r="J95" s="143">
        <f t="shared" si="12"/>
        <v>259212.07499999998</v>
      </c>
      <c r="K95" s="143">
        <f t="shared" si="10"/>
        <v>518424.14999999997</v>
      </c>
      <c r="L95" s="143">
        <f t="shared" si="11"/>
        <v>2937736.85</v>
      </c>
      <c r="M95" s="133"/>
      <c r="N95" s="133"/>
      <c r="O95" s="133"/>
      <c r="P95" s="133"/>
    </row>
    <row r="96" spans="2:16">
      <c r="B96" s="123">
        <v>87</v>
      </c>
      <c r="C96" s="122" t="s">
        <v>427</v>
      </c>
      <c r="D96" s="123">
        <v>7.5</v>
      </c>
      <c r="E96" s="143">
        <v>450000</v>
      </c>
      <c r="F96" s="160">
        <v>179740</v>
      </c>
      <c r="G96" s="160">
        <v>161185</v>
      </c>
      <c r="H96" s="142">
        <f t="shared" si="9"/>
        <v>790925</v>
      </c>
      <c r="I96" s="142">
        <v>33750</v>
      </c>
      <c r="J96" s="143">
        <f>E96*7.5%+F96*7.5%+G96*3.75%</f>
        <v>53274.9375</v>
      </c>
      <c r="K96" s="143">
        <f t="shared" si="10"/>
        <v>87024.9375</v>
      </c>
      <c r="L96" s="143">
        <f t="shared" si="11"/>
        <v>703900.0625</v>
      </c>
      <c r="M96" s="133"/>
      <c r="N96" s="133"/>
      <c r="O96" s="133"/>
      <c r="P96" s="133"/>
    </row>
    <row r="97" spans="2:16">
      <c r="B97" s="123">
        <v>88</v>
      </c>
      <c r="C97" s="122" t="s">
        <v>79</v>
      </c>
      <c r="D97" s="123">
        <v>7.5</v>
      </c>
      <c r="E97" s="143">
        <v>195000</v>
      </c>
      <c r="F97" s="160" t="s">
        <v>286</v>
      </c>
      <c r="G97" s="160">
        <v>18146130</v>
      </c>
      <c r="H97" s="143">
        <f t="shared" si="9"/>
        <v>18341130</v>
      </c>
      <c r="I97" s="142">
        <v>14625</v>
      </c>
      <c r="J97" s="143">
        <f>E97*7.5%+G97*3.75%</f>
        <v>695104.875</v>
      </c>
      <c r="K97" s="143">
        <f t="shared" si="10"/>
        <v>709729.875</v>
      </c>
      <c r="L97" s="143">
        <f t="shared" si="11"/>
        <v>17631400.125</v>
      </c>
      <c r="M97" s="133"/>
      <c r="N97" s="133"/>
      <c r="O97" s="133"/>
      <c r="P97" s="133"/>
    </row>
    <row r="98" spans="2:16">
      <c r="B98" s="123">
        <v>89</v>
      </c>
      <c r="C98" s="122" t="s">
        <v>88</v>
      </c>
      <c r="D98" s="123">
        <v>7.5</v>
      </c>
      <c r="E98" s="143">
        <v>239466</v>
      </c>
      <c r="F98" s="160" t="s">
        <v>286</v>
      </c>
      <c r="G98" s="160" t="s">
        <v>286</v>
      </c>
      <c r="H98" s="143">
        <f t="shared" si="9"/>
        <v>239466</v>
      </c>
      <c r="I98" s="142">
        <v>17959.95</v>
      </c>
      <c r="J98" s="143">
        <f>H98*7.5%</f>
        <v>17959.95</v>
      </c>
      <c r="K98" s="143">
        <f t="shared" si="10"/>
        <v>35919.9</v>
      </c>
      <c r="L98" s="143">
        <f t="shared" si="11"/>
        <v>203546.1</v>
      </c>
      <c r="M98" s="133"/>
      <c r="N98" s="133"/>
      <c r="O98" s="133"/>
      <c r="P98" s="133"/>
    </row>
    <row r="99" spans="2:16">
      <c r="B99" s="123">
        <v>90</v>
      </c>
      <c r="C99" s="122" t="s">
        <v>137</v>
      </c>
      <c r="D99" s="123">
        <v>7.5</v>
      </c>
      <c r="E99" s="143">
        <v>4773691</v>
      </c>
      <c r="F99" s="160">
        <v>4929575</v>
      </c>
      <c r="G99" s="160">
        <v>16240098</v>
      </c>
      <c r="H99" s="143">
        <f t="shared" si="9"/>
        <v>25943364</v>
      </c>
      <c r="I99" s="142">
        <v>358026.82500000001</v>
      </c>
      <c r="J99" s="143">
        <f>E99*7.5%+F99*7.5%+G99*3.75%</f>
        <v>1336748.625</v>
      </c>
      <c r="K99" s="143">
        <f t="shared" si="10"/>
        <v>1694775.45</v>
      </c>
      <c r="L99" s="143">
        <f t="shared" si="11"/>
        <v>24248588.550000001</v>
      </c>
      <c r="M99" s="133"/>
      <c r="N99" s="133"/>
      <c r="O99" s="133"/>
      <c r="P99" s="133"/>
    </row>
    <row r="100" spans="2:16">
      <c r="B100" s="123">
        <v>91</v>
      </c>
      <c r="C100" s="122" t="s">
        <v>190</v>
      </c>
      <c r="D100" s="123">
        <v>7.5</v>
      </c>
      <c r="E100" s="143">
        <v>12941834</v>
      </c>
      <c r="F100" s="160" t="s">
        <v>286</v>
      </c>
      <c r="G100" s="160" t="s">
        <v>286</v>
      </c>
      <c r="H100" s="143">
        <f t="shared" si="9"/>
        <v>12941834</v>
      </c>
      <c r="I100" s="142">
        <v>648423.97499999998</v>
      </c>
      <c r="J100" s="143">
        <f>H100*7.5%</f>
        <v>970637.54999999993</v>
      </c>
      <c r="K100" s="143">
        <f t="shared" si="10"/>
        <v>1619061.5249999999</v>
      </c>
      <c r="L100" s="143">
        <f t="shared" si="11"/>
        <v>11322772.475</v>
      </c>
      <c r="M100" s="133"/>
      <c r="N100" s="133"/>
      <c r="O100" s="133"/>
      <c r="P100" s="133"/>
    </row>
    <row r="101" spans="2:16">
      <c r="B101" s="123">
        <v>92</v>
      </c>
      <c r="C101" s="122" t="s">
        <v>30</v>
      </c>
      <c r="D101" s="123">
        <v>8</v>
      </c>
      <c r="E101" s="143">
        <v>1362641</v>
      </c>
      <c r="F101" s="160" t="s">
        <v>286</v>
      </c>
      <c r="G101" s="160" t="s">
        <v>286</v>
      </c>
      <c r="H101" s="143">
        <f t="shared" si="9"/>
        <v>1362641</v>
      </c>
      <c r="I101" s="142">
        <v>109011.28</v>
      </c>
      <c r="J101" s="143">
        <f>H101*8%</f>
        <v>109011.28</v>
      </c>
      <c r="K101" s="143">
        <f t="shared" si="10"/>
        <v>218022.56</v>
      </c>
      <c r="L101" s="143">
        <f t="shared" si="11"/>
        <v>1144618.44</v>
      </c>
      <c r="M101" s="133"/>
      <c r="N101" s="133"/>
      <c r="O101" s="133"/>
      <c r="P101" s="133"/>
    </row>
    <row r="102" spans="2:16">
      <c r="B102" s="123">
        <v>93</v>
      </c>
      <c r="C102" s="122" t="s">
        <v>85</v>
      </c>
      <c r="D102" s="123">
        <v>8</v>
      </c>
      <c r="E102" s="143">
        <v>2000000</v>
      </c>
      <c r="F102" s="160" t="s">
        <v>286</v>
      </c>
      <c r="G102" s="160" t="s">
        <v>286</v>
      </c>
      <c r="H102" s="143">
        <f t="shared" si="9"/>
        <v>2000000</v>
      </c>
      <c r="I102" s="142">
        <v>160000</v>
      </c>
      <c r="J102" s="143">
        <f t="shared" ref="J102:J117" si="13">H102*8%</f>
        <v>160000</v>
      </c>
      <c r="K102" s="143">
        <f t="shared" si="10"/>
        <v>320000</v>
      </c>
      <c r="L102" s="143">
        <f t="shared" si="11"/>
        <v>1680000</v>
      </c>
      <c r="M102" s="133"/>
      <c r="N102" s="133"/>
      <c r="O102" s="133"/>
      <c r="P102" s="133"/>
    </row>
    <row r="103" spans="2:16">
      <c r="B103" s="123">
        <v>94</v>
      </c>
      <c r="C103" s="122" t="s">
        <v>94</v>
      </c>
      <c r="D103" s="123">
        <v>8</v>
      </c>
      <c r="E103" s="143">
        <v>672100</v>
      </c>
      <c r="F103" s="160" t="s">
        <v>286</v>
      </c>
      <c r="G103" s="160" t="s">
        <v>286</v>
      </c>
      <c r="H103" s="143">
        <f t="shared" si="9"/>
        <v>672100</v>
      </c>
      <c r="I103" s="142">
        <v>53768</v>
      </c>
      <c r="J103" s="143">
        <f t="shared" si="13"/>
        <v>53768</v>
      </c>
      <c r="K103" s="143">
        <f t="shared" si="10"/>
        <v>107536</v>
      </c>
      <c r="L103" s="143">
        <f t="shared" si="11"/>
        <v>564564</v>
      </c>
      <c r="M103" s="133"/>
      <c r="N103" s="133"/>
      <c r="O103" s="133"/>
      <c r="P103" s="133"/>
    </row>
    <row r="104" spans="2:16">
      <c r="B104" s="123">
        <v>95</v>
      </c>
      <c r="C104" s="122" t="s">
        <v>95</v>
      </c>
      <c r="D104" s="123">
        <v>8</v>
      </c>
      <c r="E104" s="143">
        <v>296138</v>
      </c>
      <c r="F104" s="160" t="s">
        <v>286</v>
      </c>
      <c r="G104" s="160" t="s">
        <v>286</v>
      </c>
      <c r="H104" s="143">
        <f t="shared" si="9"/>
        <v>296138</v>
      </c>
      <c r="I104" s="142">
        <v>23691.040000000001</v>
      </c>
      <c r="J104" s="143">
        <f t="shared" si="13"/>
        <v>23691.040000000001</v>
      </c>
      <c r="K104" s="143">
        <f t="shared" si="10"/>
        <v>47382.080000000002</v>
      </c>
      <c r="L104" s="143">
        <f t="shared" si="11"/>
        <v>248755.91999999998</v>
      </c>
      <c r="M104" s="133"/>
      <c r="N104" s="133"/>
      <c r="O104" s="133"/>
      <c r="P104" s="133"/>
    </row>
    <row r="105" spans="2:16">
      <c r="B105" s="123">
        <v>96</v>
      </c>
      <c r="C105" s="122" t="s">
        <v>101</v>
      </c>
      <c r="D105" s="123">
        <v>8</v>
      </c>
      <c r="E105" s="143">
        <v>127030</v>
      </c>
      <c r="F105" s="160" t="s">
        <v>286</v>
      </c>
      <c r="G105" s="160" t="s">
        <v>286</v>
      </c>
      <c r="H105" s="143">
        <f t="shared" si="9"/>
        <v>127030</v>
      </c>
      <c r="I105" s="142">
        <v>10162.4</v>
      </c>
      <c r="J105" s="143">
        <f t="shared" si="13"/>
        <v>10162.4</v>
      </c>
      <c r="K105" s="143">
        <f t="shared" si="10"/>
        <v>20324.8</v>
      </c>
      <c r="L105" s="143">
        <f t="shared" si="11"/>
        <v>106705.2</v>
      </c>
      <c r="M105" s="133"/>
      <c r="N105" s="133"/>
      <c r="O105" s="133"/>
      <c r="P105" s="133"/>
    </row>
    <row r="106" spans="2:16">
      <c r="B106" s="123">
        <v>97</v>
      </c>
      <c r="C106" s="122" t="s">
        <v>111</v>
      </c>
      <c r="D106" s="123">
        <v>8</v>
      </c>
      <c r="E106" s="143">
        <v>1244685</v>
      </c>
      <c r="F106" s="160" t="s">
        <v>286</v>
      </c>
      <c r="G106" s="160" t="s">
        <v>286</v>
      </c>
      <c r="H106" s="143">
        <f t="shared" ref="H106:H137" si="14">SUM(E106:G106)</f>
        <v>1244685</v>
      </c>
      <c r="I106" s="142">
        <v>99574.8</v>
      </c>
      <c r="J106" s="143">
        <f t="shared" si="13"/>
        <v>99574.8</v>
      </c>
      <c r="K106" s="143">
        <f t="shared" ref="K106:K137" si="15">SUM(I106:J106)</f>
        <v>199149.6</v>
      </c>
      <c r="L106" s="143">
        <f t="shared" si="11"/>
        <v>1045535.4</v>
      </c>
      <c r="M106" s="133"/>
      <c r="N106" s="133"/>
      <c r="O106" s="133"/>
      <c r="P106" s="133"/>
    </row>
    <row r="107" spans="2:16">
      <c r="B107" s="123">
        <v>98</v>
      </c>
      <c r="C107" s="122" t="s">
        <v>112</v>
      </c>
      <c r="D107" s="123">
        <v>8</v>
      </c>
      <c r="E107" s="143">
        <v>264264</v>
      </c>
      <c r="F107" s="160" t="s">
        <v>286</v>
      </c>
      <c r="G107" s="160" t="s">
        <v>286</v>
      </c>
      <c r="H107" s="143">
        <f t="shared" si="14"/>
        <v>264264</v>
      </c>
      <c r="I107" s="142">
        <v>21141.119999999999</v>
      </c>
      <c r="J107" s="143">
        <f t="shared" si="13"/>
        <v>21141.119999999999</v>
      </c>
      <c r="K107" s="143">
        <f t="shared" si="15"/>
        <v>42282.239999999998</v>
      </c>
      <c r="L107" s="143">
        <f t="shared" si="11"/>
        <v>221981.76</v>
      </c>
      <c r="M107" s="133"/>
      <c r="N107" s="133"/>
      <c r="O107" s="133"/>
      <c r="P107" s="133"/>
    </row>
    <row r="108" spans="2:16">
      <c r="B108" s="123">
        <v>99</v>
      </c>
      <c r="C108" s="122" t="s">
        <v>115</v>
      </c>
      <c r="D108" s="123">
        <v>8</v>
      </c>
      <c r="E108" s="143">
        <v>1500000</v>
      </c>
      <c r="F108" s="160" t="s">
        <v>286</v>
      </c>
      <c r="G108" s="160" t="s">
        <v>286</v>
      </c>
      <c r="H108" s="143">
        <f t="shared" si="14"/>
        <v>1500000</v>
      </c>
      <c r="I108" s="142">
        <v>120000</v>
      </c>
      <c r="J108" s="143">
        <f t="shared" si="13"/>
        <v>120000</v>
      </c>
      <c r="K108" s="143">
        <f t="shared" si="15"/>
        <v>240000</v>
      </c>
      <c r="L108" s="143">
        <f t="shared" si="11"/>
        <v>1260000</v>
      </c>
      <c r="M108" s="133"/>
      <c r="N108" s="133"/>
      <c r="O108" s="133"/>
      <c r="P108" s="133"/>
    </row>
    <row r="109" spans="2:16">
      <c r="B109" s="123">
        <v>100</v>
      </c>
      <c r="C109" s="122" t="s">
        <v>117</v>
      </c>
      <c r="D109" s="123">
        <v>8</v>
      </c>
      <c r="E109" s="143">
        <v>1734891</v>
      </c>
      <c r="F109" s="160" t="s">
        <v>286</v>
      </c>
      <c r="G109" s="160" t="s">
        <v>286</v>
      </c>
      <c r="H109" s="143">
        <f t="shared" si="14"/>
        <v>1734891</v>
      </c>
      <c r="I109" s="142">
        <v>138791.28</v>
      </c>
      <c r="J109" s="143">
        <f t="shared" si="13"/>
        <v>138791.28</v>
      </c>
      <c r="K109" s="143">
        <f t="shared" si="15"/>
        <v>277582.56</v>
      </c>
      <c r="L109" s="143">
        <f t="shared" si="11"/>
        <v>1457308.44</v>
      </c>
      <c r="M109" s="133"/>
      <c r="N109" s="133"/>
      <c r="O109" s="133"/>
      <c r="P109" s="133"/>
    </row>
    <row r="110" spans="2:16">
      <c r="B110" s="123">
        <v>101</v>
      </c>
      <c r="C110" s="122" t="s">
        <v>118</v>
      </c>
      <c r="D110" s="123">
        <v>8</v>
      </c>
      <c r="E110" s="143">
        <v>1358362</v>
      </c>
      <c r="F110" s="160" t="s">
        <v>286</v>
      </c>
      <c r="G110" s="160" t="s">
        <v>286</v>
      </c>
      <c r="H110" s="143">
        <f t="shared" si="14"/>
        <v>1358362</v>
      </c>
      <c r="I110" s="142">
        <v>108668.96</v>
      </c>
      <c r="J110" s="143">
        <f t="shared" si="13"/>
        <v>108668.96</v>
      </c>
      <c r="K110" s="143">
        <f t="shared" si="15"/>
        <v>217337.92</v>
      </c>
      <c r="L110" s="143">
        <f t="shared" si="11"/>
        <v>1141024.08</v>
      </c>
      <c r="M110" s="133"/>
      <c r="N110" s="133"/>
      <c r="O110" s="133"/>
      <c r="P110" s="133"/>
    </row>
    <row r="111" spans="2:16">
      <c r="B111" s="123">
        <v>102</v>
      </c>
      <c r="C111" s="122" t="s">
        <v>119</v>
      </c>
      <c r="D111" s="123">
        <v>8</v>
      </c>
      <c r="E111" s="143">
        <v>621810</v>
      </c>
      <c r="F111" s="160" t="s">
        <v>286</v>
      </c>
      <c r="G111" s="160" t="s">
        <v>286</v>
      </c>
      <c r="H111" s="143">
        <f t="shared" si="14"/>
        <v>621810</v>
      </c>
      <c r="I111" s="142">
        <v>49744.800000000003</v>
      </c>
      <c r="J111" s="143">
        <f t="shared" si="13"/>
        <v>49744.800000000003</v>
      </c>
      <c r="K111" s="143">
        <f t="shared" si="15"/>
        <v>99489.600000000006</v>
      </c>
      <c r="L111" s="143">
        <f t="shared" si="11"/>
        <v>522320.4</v>
      </c>
      <c r="M111" s="133"/>
      <c r="N111" s="133"/>
      <c r="O111" s="133"/>
      <c r="P111" s="133"/>
    </row>
    <row r="112" spans="2:16">
      <c r="B112" s="123">
        <v>103</v>
      </c>
      <c r="C112" s="122" t="s">
        <v>120</v>
      </c>
      <c r="D112" s="123">
        <v>8</v>
      </c>
      <c r="E112" s="143">
        <v>700000</v>
      </c>
      <c r="F112" s="160" t="s">
        <v>286</v>
      </c>
      <c r="G112" s="160" t="s">
        <v>286</v>
      </c>
      <c r="H112" s="143">
        <f t="shared" si="14"/>
        <v>700000</v>
      </c>
      <c r="I112" s="142">
        <v>56000</v>
      </c>
      <c r="J112" s="143">
        <f t="shared" si="13"/>
        <v>56000</v>
      </c>
      <c r="K112" s="143">
        <f t="shared" si="15"/>
        <v>112000</v>
      </c>
      <c r="L112" s="143">
        <f t="shared" si="11"/>
        <v>588000</v>
      </c>
      <c r="M112" s="133"/>
      <c r="N112" s="133"/>
      <c r="O112" s="133"/>
      <c r="P112" s="133"/>
    </row>
    <row r="113" spans="2:16">
      <c r="B113" s="123">
        <v>104</v>
      </c>
      <c r="C113" s="122" t="s">
        <v>121</v>
      </c>
      <c r="D113" s="123">
        <v>8</v>
      </c>
      <c r="E113" s="143">
        <v>1186091</v>
      </c>
      <c r="F113" s="160" t="s">
        <v>286</v>
      </c>
      <c r="G113" s="160" t="s">
        <v>286</v>
      </c>
      <c r="H113" s="143">
        <f t="shared" si="14"/>
        <v>1186091</v>
      </c>
      <c r="I113" s="142">
        <v>94887.28</v>
      </c>
      <c r="J113" s="143">
        <f t="shared" si="13"/>
        <v>94887.28</v>
      </c>
      <c r="K113" s="143">
        <f t="shared" si="15"/>
        <v>189774.56</v>
      </c>
      <c r="L113" s="143">
        <f t="shared" si="11"/>
        <v>996316.44</v>
      </c>
      <c r="M113" s="133"/>
      <c r="N113" s="133"/>
      <c r="O113" s="133"/>
      <c r="P113" s="133"/>
    </row>
    <row r="114" spans="2:16">
      <c r="B114" s="123">
        <v>105</v>
      </c>
      <c r="C114" s="122" t="s">
        <v>128</v>
      </c>
      <c r="D114" s="123">
        <v>8</v>
      </c>
      <c r="E114" s="143">
        <v>901758</v>
      </c>
      <c r="F114" s="160" t="s">
        <v>286</v>
      </c>
      <c r="G114" s="160" t="s">
        <v>286</v>
      </c>
      <c r="H114" s="143">
        <f t="shared" si="14"/>
        <v>901758</v>
      </c>
      <c r="I114" s="142">
        <v>72140.639999999999</v>
      </c>
      <c r="J114" s="143">
        <f t="shared" si="13"/>
        <v>72140.639999999999</v>
      </c>
      <c r="K114" s="143">
        <f t="shared" si="15"/>
        <v>144281.28</v>
      </c>
      <c r="L114" s="143">
        <f t="shared" si="11"/>
        <v>757476.72</v>
      </c>
      <c r="M114" s="133"/>
      <c r="N114" s="133"/>
      <c r="O114" s="133"/>
      <c r="P114" s="133"/>
    </row>
    <row r="115" spans="2:16">
      <c r="B115" s="123">
        <v>106</v>
      </c>
      <c r="C115" s="122" t="s">
        <v>129</v>
      </c>
      <c r="D115" s="123">
        <v>8</v>
      </c>
      <c r="E115" s="143">
        <v>993952</v>
      </c>
      <c r="F115" s="160" t="s">
        <v>286</v>
      </c>
      <c r="G115" s="160" t="s">
        <v>286</v>
      </c>
      <c r="H115" s="143">
        <f t="shared" si="14"/>
        <v>993952</v>
      </c>
      <c r="I115" s="142">
        <v>79516.160000000003</v>
      </c>
      <c r="J115" s="143">
        <f t="shared" si="13"/>
        <v>79516.160000000003</v>
      </c>
      <c r="K115" s="143">
        <f t="shared" si="15"/>
        <v>159032.32000000001</v>
      </c>
      <c r="L115" s="143">
        <f t="shared" si="11"/>
        <v>834919.67999999993</v>
      </c>
      <c r="M115" s="133"/>
      <c r="N115" s="133"/>
      <c r="O115" s="133"/>
      <c r="P115" s="133"/>
    </row>
    <row r="116" spans="2:16">
      <c r="B116" s="123">
        <v>107</v>
      </c>
      <c r="C116" s="122" t="s">
        <v>132</v>
      </c>
      <c r="D116" s="123">
        <v>8</v>
      </c>
      <c r="E116" s="143">
        <v>1404441</v>
      </c>
      <c r="F116" s="160" t="s">
        <v>286</v>
      </c>
      <c r="G116" s="160" t="s">
        <v>286</v>
      </c>
      <c r="H116" s="143">
        <f t="shared" si="14"/>
        <v>1404441</v>
      </c>
      <c r="I116" s="142">
        <v>112355.28</v>
      </c>
      <c r="J116" s="143">
        <f t="shared" si="13"/>
        <v>112355.28</v>
      </c>
      <c r="K116" s="143">
        <f t="shared" si="15"/>
        <v>224710.56</v>
      </c>
      <c r="L116" s="143">
        <f t="shared" si="11"/>
        <v>1179730.44</v>
      </c>
      <c r="M116" s="133"/>
      <c r="N116" s="133"/>
      <c r="O116" s="133"/>
      <c r="P116" s="133"/>
    </row>
    <row r="117" spans="2:16">
      <c r="B117" s="123">
        <v>108</v>
      </c>
      <c r="C117" s="122" t="s">
        <v>133</v>
      </c>
      <c r="D117" s="123">
        <v>8</v>
      </c>
      <c r="E117" s="143">
        <v>1836292</v>
      </c>
      <c r="F117" s="160" t="s">
        <v>286</v>
      </c>
      <c r="G117" s="160" t="s">
        <v>286</v>
      </c>
      <c r="H117" s="143">
        <f t="shared" si="14"/>
        <v>1836292</v>
      </c>
      <c r="I117" s="142">
        <v>146903.36000000002</v>
      </c>
      <c r="J117" s="143">
        <f t="shared" si="13"/>
        <v>146903.36000000002</v>
      </c>
      <c r="K117" s="143">
        <f t="shared" si="15"/>
        <v>293806.72000000003</v>
      </c>
      <c r="L117" s="143">
        <f t="shared" si="11"/>
        <v>1542485.28</v>
      </c>
      <c r="M117" s="133"/>
      <c r="N117" s="133"/>
      <c r="O117" s="133"/>
      <c r="P117" s="133"/>
    </row>
    <row r="118" spans="2:16">
      <c r="B118" s="123">
        <v>109</v>
      </c>
      <c r="C118" s="122" t="s">
        <v>31</v>
      </c>
      <c r="D118" s="123">
        <v>10</v>
      </c>
      <c r="E118" s="143">
        <v>967354</v>
      </c>
      <c r="F118" s="160" t="s">
        <v>286</v>
      </c>
      <c r="G118" s="160" t="s">
        <v>286</v>
      </c>
      <c r="H118" s="143">
        <f t="shared" si="14"/>
        <v>967354</v>
      </c>
      <c r="I118" s="142">
        <v>96735.400000000009</v>
      </c>
      <c r="J118" s="143">
        <f>H118*10%</f>
        <v>96735.400000000009</v>
      </c>
      <c r="K118" s="143">
        <f t="shared" si="15"/>
        <v>193470.80000000002</v>
      </c>
      <c r="L118" s="143">
        <f t="shared" si="11"/>
        <v>773883.2</v>
      </c>
      <c r="M118" s="133"/>
      <c r="N118" s="133"/>
      <c r="O118" s="133"/>
      <c r="P118" s="133"/>
    </row>
    <row r="119" spans="2:16">
      <c r="B119" s="123">
        <v>110</v>
      </c>
      <c r="C119" s="122" t="s">
        <v>32</v>
      </c>
      <c r="D119" s="123">
        <v>10</v>
      </c>
      <c r="E119" s="143">
        <v>1582929</v>
      </c>
      <c r="F119" s="160" t="s">
        <v>286</v>
      </c>
      <c r="G119" s="160" t="s">
        <v>286</v>
      </c>
      <c r="H119" s="143">
        <f t="shared" si="14"/>
        <v>1582929</v>
      </c>
      <c r="I119" s="142">
        <v>158292.90000000002</v>
      </c>
      <c r="J119" s="143">
        <f t="shared" ref="J119:J164" si="16">H119*10%</f>
        <v>158292.90000000002</v>
      </c>
      <c r="K119" s="143">
        <f t="shared" si="15"/>
        <v>316585.80000000005</v>
      </c>
      <c r="L119" s="143">
        <f t="shared" si="11"/>
        <v>1266343.2</v>
      </c>
      <c r="M119" s="133"/>
      <c r="N119" s="133"/>
      <c r="O119" s="133"/>
      <c r="P119" s="133"/>
    </row>
    <row r="120" spans="2:16">
      <c r="B120" s="123">
        <v>111</v>
      </c>
      <c r="C120" s="122" t="s">
        <v>77</v>
      </c>
      <c r="D120" s="123">
        <v>10</v>
      </c>
      <c r="E120" s="143">
        <v>150000</v>
      </c>
      <c r="F120" s="160" t="s">
        <v>286</v>
      </c>
      <c r="G120" s="160" t="s">
        <v>286</v>
      </c>
      <c r="H120" s="143">
        <f t="shared" si="14"/>
        <v>150000</v>
      </c>
      <c r="I120" s="142">
        <v>15000</v>
      </c>
      <c r="J120" s="143">
        <f t="shared" si="16"/>
        <v>15000</v>
      </c>
      <c r="K120" s="143">
        <f t="shared" si="15"/>
        <v>30000</v>
      </c>
      <c r="L120" s="143">
        <f t="shared" si="11"/>
        <v>120000</v>
      </c>
      <c r="M120" s="133"/>
      <c r="N120" s="133"/>
      <c r="O120" s="133"/>
      <c r="P120" s="133"/>
    </row>
    <row r="121" spans="2:16">
      <c r="B121" s="123">
        <v>112</v>
      </c>
      <c r="C121" s="122" t="s">
        <v>78</v>
      </c>
      <c r="D121" s="123">
        <v>10</v>
      </c>
      <c r="E121" s="143">
        <v>372462</v>
      </c>
      <c r="F121" s="160" t="s">
        <v>286</v>
      </c>
      <c r="G121" s="160" t="s">
        <v>286</v>
      </c>
      <c r="H121" s="143">
        <f t="shared" si="14"/>
        <v>372462</v>
      </c>
      <c r="I121" s="142">
        <v>37246.200000000004</v>
      </c>
      <c r="J121" s="143">
        <f t="shared" si="16"/>
        <v>37246.200000000004</v>
      </c>
      <c r="K121" s="143">
        <f t="shared" si="15"/>
        <v>74492.400000000009</v>
      </c>
      <c r="L121" s="143">
        <f t="shared" si="11"/>
        <v>297969.59999999998</v>
      </c>
      <c r="M121" s="133"/>
      <c r="N121" s="133"/>
      <c r="O121" s="133"/>
      <c r="P121" s="133"/>
    </row>
    <row r="122" spans="2:16">
      <c r="B122" s="123">
        <v>113</v>
      </c>
      <c r="C122" s="122" t="s">
        <v>81</v>
      </c>
      <c r="D122" s="123">
        <v>10</v>
      </c>
      <c r="E122" s="143">
        <v>158644</v>
      </c>
      <c r="F122" s="160" t="s">
        <v>286</v>
      </c>
      <c r="G122" s="160" t="s">
        <v>286</v>
      </c>
      <c r="H122" s="143">
        <f t="shared" si="14"/>
        <v>158644</v>
      </c>
      <c r="I122" s="142">
        <v>15864.400000000001</v>
      </c>
      <c r="J122" s="143">
        <f t="shared" si="16"/>
        <v>15864.400000000001</v>
      </c>
      <c r="K122" s="143">
        <f t="shared" si="15"/>
        <v>31728.800000000003</v>
      </c>
      <c r="L122" s="143">
        <f t="shared" si="11"/>
        <v>126915.2</v>
      </c>
      <c r="M122" s="133"/>
      <c r="N122" s="133"/>
      <c r="O122" s="133"/>
      <c r="P122" s="133"/>
    </row>
    <row r="123" spans="2:16">
      <c r="B123" s="123">
        <v>114</v>
      </c>
      <c r="C123" s="122" t="s">
        <v>28</v>
      </c>
      <c r="D123" s="123">
        <v>10</v>
      </c>
      <c r="E123" s="143">
        <v>174387</v>
      </c>
      <c r="F123" s="160" t="s">
        <v>286</v>
      </c>
      <c r="G123" s="160" t="s">
        <v>286</v>
      </c>
      <c r="H123" s="142">
        <f t="shared" si="14"/>
        <v>174387</v>
      </c>
      <c r="I123" s="142">
        <v>17438.7</v>
      </c>
      <c r="J123" s="143">
        <f t="shared" si="16"/>
        <v>17438.7</v>
      </c>
      <c r="K123" s="143">
        <f t="shared" si="15"/>
        <v>34877.4</v>
      </c>
      <c r="L123" s="143">
        <f t="shared" si="11"/>
        <v>139509.6</v>
      </c>
      <c r="M123" s="133"/>
      <c r="N123" s="133"/>
      <c r="O123" s="133"/>
      <c r="P123" s="133"/>
    </row>
    <row r="124" spans="2:16">
      <c r="B124" s="123">
        <v>115</v>
      </c>
      <c r="C124" s="122" t="s">
        <v>40</v>
      </c>
      <c r="D124" s="123">
        <v>10</v>
      </c>
      <c r="E124" s="143">
        <v>34847634</v>
      </c>
      <c r="F124" s="160" t="s">
        <v>286</v>
      </c>
      <c r="G124" s="160" t="s">
        <v>286</v>
      </c>
      <c r="H124" s="142">
        <f t="shared" si="14"/>
        <v>34847634</v>
      </c>
      <c r="I124" s="142">
        <v>3484763.4000000004</v>
      </c>
      <c r="J124" s="143">
        <f t="shared" si="16"/>
        <v>3484763.4000000004</v>
      </c>
      <c r="K124" s="143">
        <f t="shared" si="15"/>
        <v>6969526.8000000007</v>
      </c>
      <c r="L124" s="143">
        <f t="shared" si="11"/>
        <v>27878107.199999999</v>
      </c>
      <c r="M124" s="133"/>
      <c r="N124" s="133"/>
      <c r="O124" s="133"/>
      <c r="P124" s="133"/>
    </row>
    <row r="125" spans="2:16">
      <c r="B125" s="123">
        <v>116</v>
      </c>
      <c r="C125" s="122" t="s">
        <v>84</v>
      </c>
      <c r="D125" s="123">
        <v>10</v>
      </c>
      <c r="E125" s="143">
        <v>435741</v>
      </c>
      <c r="F125" s="160" t="s">
        <v>286</v>
      </c>
      <c r="G125" s="160" t="s">
        <v>286</v>
      </c>
      <c r="H125" s="143">
        <f t="shared" si="14"/>
        <v>435741</v>
      </c>
      <c r="I125" s="142">
        <v>43574.100000000006</v>
      </c>
      <c r="J125" s="143">
        <f t="shared" si="16"/>
        <v>43574.100000000006</v>
      </c>
      <c r="K125" s="143">
        <f t="shared" si="15"/>
        <v>87148.200000000012</v>
      </c>
      <c r="L125" s="143">
        <f t="shared" si="11"/>
        <v>348592.8</v>
      </c>
      <c r="M125" s="133"/>
      <c r="N125" s="133"/>
      <c r="O125" s="133"/>
      <c r="P125" s="133"/>
    </row>
    <row r="126" spans="2:16">
      <c r="B126" s="123">
        <v>117</v>
      </c>
      <c r="C126" s="122" t="s">
        <v>104</v>
      </c>
      <c r="D126" s="123">
        <v>10</v>
      </c>
      <c r="E126" s="143">
        <v>9229787</v>
      </c>
      <c r="F126" s="160" t="s">
        <v>286</v>
      </c>
      <c r="G126" s="160">
        <v>21420</v>
      </c>
      <c r="H126" s="143">
        <f t="shared" si="14"/>
        <v>9251207</v>
      </c>
      <c r="I126" s="142">
        <v>922978.70000000007</v>
      </c>
      <c r="J126" s="143">
        <f>E126*10%+G126*5%</f>
        <v>924049.70000000007</v>
      </c>
      <c r="K126" s="143">
        <f t="shared" si="15"/>
        <v>1847028.4000000001</v>
      </c>
      <c r="L126" s="143">
        <f t="shared" si="11"/>
        <v>7404178.5999999996</v>
      </c>
      <c r="M126" s="133"/>
      <c r="N126" s="133"/>
      <c r="O126" s="133"/>
      <c r="P126" s="133"/>
    </row>
    <row r="127" spans="2:16">
      <c r="B127" s="123">
        <v>118</v>
      </c>
      <c r="C127" s="122" t="s">
        <v>105</v>
      </c>
      <c r="D127" s="123">
        <v>10</v>
      </c>
      <c r="E127" s="143">
        <v>1610266</v>
      </c>
      <c r="F127" s="160" t="s">
        <v>286</v>
      </c>
      <c r="G127" s="160" t="s">
        <v>286</v>
      </c>
      <c r="H127" s="143">
        <f t="shared" si="14"/>
        <v>1610266</v>
      </c>
      <c r="I127" s="142">
        <v>161026.6</v>
      </c>
      <c r="J127" s="143">
        <f t="shared" si="16"/>
        <v>161026.6</v>
      </c>
      <c r="K127" s="143">
        <f t="shared" si="15"/>
        <v>322053.2</v>
      </c>
      <c r="L127" s="143">
        <f t="shared" si="11"/>
        <v>1288212.8</v>
      </c>
      <c r="M127" s="133"/>
      <c r="N127" s="133"/>
      <c r="O127" s="133"/>
      <c r="P127" s="133"/>
    </row>
    <row r="128" spans="2:16">
      <c r="B128" s="123">
        <v>119</v>
      </c>
      <c r="C128" s="122" t="s">
        <v>107</v>
      </c>
      <c r="D128" s="123">
        <v>10</v>
      </c>
      <c r="E128" s="143">
        <v>500000</v>
      </c>
      <c r="F128" s="160" t="s">
        <v>286</v>
      </c>
      <c r="G128" s="160" t="s">
        <v>286</v>
      </c>
      <c r="H128" s="143">
        <f t="shared" si="14"/>
        <v>500000</v>
      </c>
      <c r="I128" s="142">
        <v>50000</v>
      </c>
      <c r="J128" s="143">
        <f t="shared" si="16"/>
        <v>50000</v>
      </c>
      <c r="K128" s="143">
        <f t="shared" si="15"/>
        <v>100000</v>
      </c>
      <c r="L128" s="143">
        <f t="shared" si="11"/>
        <v>400000</v>
      </c>
      <c r="M128" s="133"/>
      <c r="N128" s="133"/>
      <c r="O128" s="133"/>
      <c r="P128" s="133"/>
    </row>
    <row r="129" spans="2:16">
      <c r="B129" s="123">
        <v>120</v>
      </c>
      <c r="C129" s="122" t="s">
        <v>192</v>
      </c>
      <c r="D129" s="123">
        <v>10</v>
      </c>
      <c r="E129" s="143">
        <v>367091</v>
      </c>
      <c r="F129" s="160" t="s">
        <v>286</v>
      </c>
      <c r="G129" s="160" t="s">
        <v>286</v>
      </c>
      <c r="H129" s="143">
        <f t="shared" si="14"/>
        <v>367091</v>
      </c>
      <c r="I129" s="142">
        <v>36709.1</v>
      </c>
      <c r="J129" s="143">
        <f t="shared" si="16"/>
        <v>36709.1</v>
      </c>
      <c r="K129" s="143">
        <f t="shared" si="15"/>
        <v>73418.2</v>
      </c>
      <c r="L129" s="143">
        <f t="shared" si="11"/>
        <v>293672.8</v>
      </c>
      <c r="M129" s="133"/>
      <c r="N129" s="133"/>
      <c r="O129" s="133"/>
      <c r="P129" s="133"/>
    </row>
    <row r="130" spans="2:16">
      <c r="B130" s="123">
        <v>121</v>
      </c>
      <c r="C130" s="122" t="s">
        <v>113</v>
      </c>
      <c r="D130" s="123">
        <v>10</v>
      </c>
      <c r="E130" s="143">
        <v>1339381</v>
      </c>
      <c r="F130" s="160" t="s">
        <v>286</v>
      </c>
      <c r="G130" s="160" t="s">
        <v>286</v>
      </c>
      <c r="H130" s="143">
        <f t="shared" si="14"/>
        <v>1339381</v>
      </c>
      <c r="I130" s="142">
        <v>133938.1</v>
      </c>
      <c r="J130" s="143">
        <f t="shared" si="16"/>
        <v>133938.1</v>
      </c>
      <c r="K130" s="143">
        <f t="shared" si="15"/>
        <v>267876.2</v>
      </c>
      <c r="L130" s="143">
        <f t="shared" si="11"/>
        <v>1071504.8</v>
      </c>
      <c r="M130" s="133"/>
      <c r="N130" s="133"/>
      <c r="O130" s="133"/>
      <c r="P130" s="133"/>
    </row>
    <row r="131" spans="2:16">
      <c r="B131" s="123">
        <v>122</v>
      </c>
      <c r="C131" s="122" t="s">
        <v>114</v>
      </c>
      <c r="D131" s="123">
        <v>10</v>
      </c>
      <c r="E131" s="143">
        <v>2703135</v>
      </c>
      <c r="F131" s="160">
        <v>88200</v>
      </c>
      <c r="G131" s="160" t="s">
        <v>286</v>
      </c>
      <c r="H131" s="143">
        <f t="shared" si="14"/>
        <v>2791335</v>
      </c>
      <c r="I131" s="142">
        <v>270313.5</v>
      </c>
      <c r="J131" s="143">
        <f t="shared" si="16"/>
        <v>279133.5</v>
      </c>
      <c r="K131" s="143">
        <f t="shared" si="15"/>
        <v>549447</v>
      </c>
      <c r="L131" s="143">
        <f t="shared" si="11"/>
        <v>2241888</v>
      </c>
      <c r="M131" s="133"/>
      <c r="N131" s="133"/>
      <c r="O131" s="133"/>
      <c r="P131" s="133"/>
    </row>
    <row r="132" spans="2:16">
      <c r="B132" s="123">
        <v>123</v>
      </c>
      <c r="C132" s="122" t="s">
        <v>122</v>
      </c>
      <c r="D132" s="123">
        <v>10</v>
      </c>
      <c r="E132" s="143">
        <v>4500000</v>
      </c>
      <c r="F132" s="160" t="s">
        <v>286</v>
      </c>
      <c r="G132" s="160" t="s">
        <v>286</v>
      </c>
      <c r="H132" s="143">
        <f t="shared" si="14"/>
        <v>4500000</v>
      </c>
      <c r="I132" s="142">
        <v>450000</v>
      </c>
      <c r="J132" s="143">
        <f t="shared" si="16"/>
        <v>450000</v>
      </c>
      <c r="K132" s="143">
        <f t="shared" si="15"/>
        <v>900000</v>
      </c>
      <c r="L132" s="143">
        <f t="shared" si="11"/>
        <v>3600000</v>
      </c>
      <c r="M132" s="133"/>
      <c r="N132" s="133"/>
      <c r="O132" s="133"/>
      <c r="P132" s="133"/>
    </row>
    <row r="133" spans="2:16">
      <c r="B133" s="123">
        <v>124</v>
      </c>
      <c r="C133" s="122" t="s">
        <v>126</v>
      </c>
      <c r="D133" s="123">
        <v>10</v>
      </c>
      <c r="E133" s="143">
        <v>4416145</v>
      </c>
      <c r="F133" s="160" t="s">
        <v>286</v>
      </c>
      <c r="G133" s="160" t="s">
        <v>286</v>
      </c>
      <c r="H133" s="143">
        <f t="shared" si="14"/>
        <v>4416145</v>
      </c>
      <c r="I133" s="142">
        <v>441614.5</v>
      </c>
      <c r="J133" s="143">
        <f t="shared" si="16"/>
        <v>441614.5</v>
      </c>
      <c r="K133" s="143">
        <f t="shared" si="15"/>
        <v>883229</v>
      </c>
      <c r="L133" s="143">
        <f t="shared" si="11"/>
        <v>3532916</v>
      </c>
      <c r="M133" s="133"/>
      <c r="N133" s="133"/>
      <c r="O133" s="133"/>
      <c r="P133" s="133"/>
    </row>
    <row r="134" spans="2:16">
      <c r="B134" s="123">
        <v>125</v>
      </c>
      <c r="C134" s="122" t="s">
        <v>134</v>
      </c>
      <c r="D134" s="123">
        <v>10</v>
      </c>
      <c r="E134" s="143">
        <v>452852</v>
      </c>
      <c r="F134" s="160" t="s">
        <v>286</v>
      </c>
      <c r="G134" s="160" t="s">
        <v>286</v>
      </c>
      <c r="H134" s="143">
        <f t="shared" si="14"/>
        <v>452852</v>
      </c>
      <c r="I134" s="142">
        <v>45285.200000000004</v>
      </c>
      <c r="J134" s="143">
        <f t="shared" si="16"/>
        <v>45285.200000000004</v>
      </c>
      <c r="K134" s="143">
        <f t="shared" si="15"/>
        <v>90570.400000000009</v>
      </c>
      <c r="L134" s="143">
        <f t="shared" si="11"/>
        <v>362281.6</v>
      </c>
      <c r="M134" s="133"/>
      <c r="N134" s="133"/>
      <c r="O134" s="133"/>
      <c r="P134" s="133"/>
    </row>
    <row r="135" spans="2:16">
      <c r="B135" s="123">
        <v>126</v>
      </c>
      <c r="C135" s="122" t="s">
        <v>138</v>
      </c>
      <c r="D135" s="123">
        <v>10</v>
      </c>
      <c r="E135" s="143">
        <v>2752935</v>
      </c>
      <c r="F135" s="160" t="s">
        <v>286</v>
      </c>
      <c r="G135" s="160" t="s">
        <v>286</v>
      </c>
      <c r="H135" s="143">
        <f t="shared" si="14"/>
        <v>2752935</v>
      </c>
      <c r="I135" s="142">
        <v>275293.5</v>
      </c>
      <c r="J135" s="143">
        <f t="shared" si="16"/>
        <v>275293.5</v>
      </c>
      <c r="K135" s="143">
        <f t="shared" si="15"/>
        <v>550587</v>
      </c>
      <c r="L135" s="143">
        <f t="shared" si="11"/>
        <v>2202348</v>
      </c>
      <c r="M135" s="133"/>
      <c r="N135" s="133"/>
      <c r="O135" s="133"/>
      <c r="P135" s="133"/>
    </row>
    <row r="136" spans="2:16">
      <c r="B136" s="123">
        <v>127</v>
      </c>
      <c r="C136" s="122" t="s">
        <v>139</v>
      </c>
      <c r="D136" s="123">
        <v>10</v>
      </c>
      <c r="E136" s="143">
        <v>1231000</v>
      </c>
      <c r="F136" s="160" t="s">
        <v>286</v>
      </c>
      <c r="G136" s="160" t="s">
        <v>286</v>
      </c>
      <c r="H136" s="143">
        <f t="shared" si="14"/>
        <v>1231000</v>
      </c>
      <c r="I136" s="142">
        <v>123100</v>
      </c>
      <c r="J136" s="143">
        <f t="shared" si="16"/>
        <v>123100</v>
      </c>
      <c r="K136" s="143">
        <f t="shared" si="15"/>
        <v>246200</v>
      </c>
      <c r="L136" s="143">
        <f t="shared" si="11"/>
        <v>984800</v>
      </c>
      <c r="M136" s="133"/>
      <c r="N136" s="133"/>
      <c r="O136" s="133"/>
      <c r="P136" s="133"/>
    </row>
    <row r="137" spans="2:16">
      <c r="B137" s="123">
        <v>128</v>
      </c>
      <c r="C137" s="122" t="s">
        <v>145</v>
      </c>
      <c r="D137" s="123">
        <v>10</v>
      </c>
      <c r="E137" s="143">
        <v>2350000</v>
      </c>
      <c r="F137" s="160" t="s">
        <v>286</v>
      </c>
      <c r="G137" s="160" t="s">
        <v>286</v>
      </c>
      <c r="H137" s="143">
        <f t="shared" si="14"/>
        <v>2350000</v>
      </c>
      <c r="I137" s="142">
        <v>235000</v>
      </c>
      <c r="J137" s="143">
        <f t="shared" si="16"/>
        <v>235000</v>
      </c>
      <c r="K137" s="143">
        <f t="shared" si="15"/>
        <v>470000</v>
      </c>
      <c r="L137" s="143">
        <f t="shared" si="11"/>
        <v>1880000</v>
      </c>
      <c r="M137" s="133"/>
      <c r="N137" s="133"/>
      <c r="O137" s="133"/>
      <c r="P137" s="133"/>
    </row>
    <row r="138" spans="2:16">
      <c r="B138" s="123">
        <v>129</v>
      </c>
      <c r="C138" s="122" t="s">
        <v>148</v>
      </c>
      <c r="D138" s="123">
        <v>10</v>
      </c>
      <c r="E138" s="143">
        <v>1238830</v>
      </c>
      <c r="F138" s="160" t="s">
        <v>286</v>
      </c>
      <c r="G138" s="160" t="s">
        <v>286</v>
      </c>
      <c r="H138" s="143">
        <f t="shared" ref="H138:H169" si="17">SUM(E138:G138)</f>
        <v>1238830</v>
      </c>
      <c r="I138" s="142">
        <v>123883</v>
      </c>
      <c r="J138" s="143">
        <f t="shared" si="16"/>
        <v>123883</v>
      </c>
      <c r="K138" s="143">
        <f t="shared" ref="K138:K169" si="18">SUM(I138:J138)</f>
        <v>247766</v>
      </c>
      <c r="L138" s="143">
        <f t="shared" si="11"/>
        <v>991064</v>
      </c>
      <c r="M138" s="133"/>
      <c r="N138" s="133"/>
      <c r="O138" s="133"/>
      <c r="P138" s="133"/>
    </row>
    <row r="139" spans="2:16">
      <c r="B139" s="123">
        <v>130</v>
      </c>
      <c r="C139" s="122" t="s">
        <v>149</v>
      </c>
      <c r="D139" s="123">
        <v>10</v>
      </c>
      <c r="E139" s="143">
        <v>365153</v>
      </c>
      <c r="F139" s="160" t="s">
        <v>286</v>
      </c>
      <c r="G139" s="160" t="s">
        <v>286</v>
      </c>
      <c r="H139" s="143">
        <f t="shared" si="17"/>
        <v>365153</v>
      </c>
      <c r="I139" s="142">
        <v>36515.300000000003</v>
      </c>
      <c r="J139" s="143">
        <f t="shared" si="16"/>
        <v>36515.300000000003</v>
      </c>
      <c r="K139" s="143">
        <f t="shared" si="18"/>
        <v>73030.600000000006</v>
      </c>
      <c r="L139" s="143">
        <f t="shared" ref="L139:L183" si="19">H139-K139</f>
        <v>292122.40000000002</v>
      </c>
      <c r="M139" s="133"/>
      <c r="N139" s="133"/>
      <c r="O139" s="133"/>
      <c r="P139" s="133"/>
    </row>
    <row r="140" spans="2:16">
      <c r="B140" s="123">
        <v>131</v>
      </c>
      <c r="C140" s="122" t="s">
        <v>150</v>
      </c>
      <c r="D140" s="123">
        <v>10</v>
      </c>
      <c r="E140" s="143">
        <v>653992</v>
      </c>
      <c r="F140" s="160" t="s">
        <v>286</v>
      </c>
      <c r="G140" s="160" t="s">
        <v>286</v>
      </c>
      <c r="H140" s="143">
        <f t="shared" si="17"/>
        <v>653992</v>
      </c>
      <c r="I140" s="142">
        <v>65399.200000000004</v>
      </c>
      <c r="J140" s="143">
        <f t="shared" si="16"/>
        <v>65399.200000000004</v>
      </c>
      <c r="K140" s="143">
        <f t="shared" si="18"/>
        <v>130798.40000000001</v>
      </c>
      <c r="L140" s="143">
        <f t="shared" si="19"/>
        <v>523193.59999999998</v>
      </c>
      <c r="M140" s="133"/>
      <c r="N140" s="133"/>
      <c r="O140" s="133"/>
      <c r="P140" s="133"/>
    </row>
    <row r="141" spans="2:16">
      <c r="B141" s="123">
        <v>132</v>
      </c>
      <c r="C141" s="122" t="s">
        <v>152</v>
      </c>
      <c r="D141" s="123">
        <v>10</v>
      </c>
      <c r="E141" s="143">
        <v>300000</v>
      </c>
      <c r="F141" s="160" t="s">
        <v>286</v>
      </c>
      <c r="G141" s="160" t="s">
        <v>286</v>
      </c>
      <c r="H141" s="143">
        <f t="shared" si="17"/>
        <v>300000</v>
      </c>
      <c r="I141" s="142">
        <v>30000</v>
      </c>
      <c r="J141" s="143">
        <f t="shared" si="16"/>
        <v>30000</v>
      </c>
      <c r="K141" s="143">
        <f t="shared" si="18"/>
        <v>60000</v>
      </c>
      <c r="L141" s="143">
        <f t="shared" si="19"/>
        <v>240000</v>
      </c>
      <c r="M141" s="133"/>
      <c r="N141" s="133"/>
      <c r="O141" s="133"/>
      <c r="P141" s="133"/>
    </row>
    <row r="142" spans="2:16">
      <c r="B142" s="123">
        <v>133</v>
      </c>
      <c r="C142" s="122" t="s">
        <v>153</v>
      </c>
      <c r="D142" s="123">
        <v>10</v>
      </c>
      <c r="E142" s="143">
        <v>1630000</v>
      </c>
      <c r="F142" s="160">
        <v>-31572</v>
      </c>
      <c r="G142" s="160" t="s">
        <v>286</v>
      </c>
      <c r="H142" s="143">
        <f t="shared" si="17"/>
        <v>1598428</v>
      </c>
      <c r="I142" s="142">
        <v>163000</v>
      </c>
      <c r="J142" s="143">
        <f t="shared" si="16"/>
        <v>159842.80000000002</v>
      </c>
      <c r="K142" s="143">
        <f t="shared" si="18"/>
        <v>322842.80000000005</v>
      </c>
      <c r="L142" s="143">
        <f t="shared" si="19"/>
        <v>1275585.2</v>
      </c>
      <c r="M142" s="133"/>
      <c r="N142" s="133"/>
      <c r="O142" s="133"/>
      <c r="P142" s="133"/>
    </row>
    <row r="143" spans="2:16">
      <c r="B143" s="123">
        <v>134</v>
      </c>
      <c r="C143" s="122" t="s">
        <v>156</v>
      </c>
      <c r="D143" s="123">
        <v>10</v>
      </c>
      <c r="E143" s="143">
        <v>990494</v>
      </c>
      <c r="F143" s="160" t="s">
        <v>286</v>
      </c>
      <c r="G143" s="160" t="s">
        <v>286</v>
      </c>
      <c r="H143" s="143">
        <f t="shared" si="17"/>
        <v>990494</v>
      </c>
      <c r="I143" s="142">
        <v>99049.400000000009</v>
      </c>
      <c r="J143" s="143">
        <f t="shared" si="16"/>
        <v>99049.400000000009</v>
      </c>
      <c r="K143" s="143">
        <f t="shared" si="18"/>
        <v>198098.80000000002</v>
      </c>
      <c r="L143" s="143">
        <f t="shared" si="19"/>
        <v>792395.2</v>
      </c>
      <c r="M143" s="133"/>
      <c r="N143" s="133"/>
      <c r="O143" s="133"/>
      <c r="P143" s="133"/>
    </row>
    <row r="144" spans="2:16">
      <c r="B144" s="123">
        <v>135</v>
      </c>
      <c r="C144" s="122" t="s">
        <v>157</v>
      </c>
      <c r="D144" s="123">
        <v>10</v>
      </c>
      <c r="E144" s="143">
        <v>1000000</v>
      </c>
      <c r="F144" s="160" t="s">
        <v>286</v>
      </c>
      <c r="G144" s="160" t="s">
        <v>286</v>
      </c>
      <c r="H144" s="143">
        <f t="shared" si="17"/>
        <v>1000000</v>
      </c>
      <c r="I144" s="142">
        <v>100000</v>
      </c>
      <c r="J144" s="143">
        <f t="shared" si="16"/>
        <v>100000</v>
      </c>
      <c r="K144" s="143">
        <f t="shared" si="18"/>
        <v>200000</v>
      </c>
      <c r="L144" s="143">
        <f t="shared" si="19"/>
        <v>800000</v>
      </c>
      <c r="M144" s="133"/>
      <c r="N144" s="133"/>
      <c r="O144" s="133"/>
      <c r="P144" s="133"/>
    </row>
    <row r="145" spans="2:16">
      <c r="B145" s="123">
        <v>136</v>
      </c>
      <c r="C145" s="122" t="s">
        <v>158</v>
      </c>
      <c r="D145" s="123">
        <v>10</v>
      </c>
      <c r="E145" s="143">
        <v>500000</v>
      </c>
      <c r="F145" s="160" t="s">
        <v>286</v>
      </c>
      <c r="G145" s="160" t="s">
        <v>286</v>
      </c>
      <c r="H145" s="143">
        <f t="shared" si="17"/>
        <v>500000</v>
      </c>
      <c r="I145" s="142">
        <v>50000</v>
      </c>
      <c r="J145" s="143">
        <f t="shared" si="16"/>
        <v>50000</v>
      </c>
      <c r="K145" s="143">
        <f t="shared" si="18"/>
        <v>100000</v>
      </c>
      <c r="L145" s="143">
        <f t="shared" si="19"/>
        <v>400000</v>
      </c>
      <c r="M145" s="133"/>
      <c r="N145" s="133"/>
      <c r="O145" s="133"/>
      <c r="P145" s="133"/>
    </row>
    <row r="146" spans="2:16">
      <c r="B146" s="123">
        <v>137</v>
      </c>
      <c r="C146" s="122" t="s">
        <v>161</v>
      </c>
      <c r="D146" s="123">
        <v>10</v>
      </c>
      <c r="E146" s="143">
        <v>249650</v>
      </c>
      <c r="F146" s="160" t="s">
        <v>286</v>
      </c>
      <c r="G146" s="160" t="s">
        <v>286</v>
      </c>
      <c r="H146" s="143">
        <f t="shared" si="17"/>
        <v>249650</v>
      </c>
      <c r="I146" s="142">
        <v>24965</v>
      </c>
      <c r="J146" s="143">
        <f t="shared" si="16"/>
        <v>24965</v>
      </c>
      <c r="K146" s="143">
        <f t="shared" si="18"/>
        <v>49930</v>
      </c>
      <c r="L146" s="143">
        <f t="shared" si="19"/>
        <v>199720</v>
      </c>
      <c r="M146" s="133"/>
      <c r="N146" s="133"/>
      <c r="O146" s="133"/>
      <c r="P146" s="133"/>
    </row>
    <row r="147" spans="2:16">
      <c r="B147" s="123">
        <v>138</v>
      </c>
      <c r="C147" s="122" t="s">
        <v>160</v>
      </c>
      <c r="D147" s="123">
        <v>10</v>
      </c>
      <c r="E147" s="143">
        <v>90159</v>
      </c>
      <c r="F147" s="160" t="s">
        <v>286</v>
      </c>
      <c r="G147" s="160" t="s">
        <v>286</v>
      </c>
      <c r="H147" s="143">
        <f t="shared" si="17"/>
        <v>90159</v>
      </c>
      <c r="I147" s="142">
        <v>9015.9</v>
      </c>
      <c r="J147" s="143">
        <f t="shared" si="16"/>
        <v>9015.9</v>
      </c>
      <c r="K147" s="143">
        <f t="shared" si="18"/>
        <v>18031.8</v>
      </c>
      <c r="L147" s="143">
        <f t="shared" si="19"/>
        <v>72127.199999999997</v>
      </c>
      <c r="M147" s="133"/>
      <c r="N147" s="133"/>
      <c r="O147" s="133"/>
      <c r="P147" s="133"/>
    </row>
    <row r="148" spans="2:16">
      <c r="B148" s="123">
        <v>139</v>
      </c>
      <c r="C148" s="122" t="s">
        <v>163</v>
      </c>
      <c r="D148" s="123">
        <v>10</v>
      </c>
      <c r="E148" s="143">
        <v>80000</v>
      </c>
      <c r="F148" s="160" t="s">
        <v>286</v>
      </c>
      <c r="G148" s="160" t="s">
        <v>286</v>
      </c>
      <c r="H148" s="143">
        <f t="shared" si="17"/>
        <v>80000</v>
      </c>
      <c r="I148" s="142">
        <v>8000</v>
      </c>
      <c r="J148" s="143">
        <f t="shared" si="16"/>
        <v>8000</v>
      </c>
      <c r="K148" s="143">
        <f t="shared" si="18"/>
        <v>16000</v>
      </c>
      <c r="L148" s="143">
        <f t="shared" si="19"/>
        <v>64000</v>
      </c>
      <c r="M148" s="133"/>
      <c r="N148" s="133"/>
      <c r="O148" s="133"/>
      <c r="P148" s="133"/>
    </row>
    <row r="149" spans="2:16">
      <c r="B149" s="123">
        <v>140</v>
      </c>
      <c r="C149" s="122" t="s">
        <v>164</v>
      </c>
      <c r="D149" s="123">
        <v>10</v>
      </c>
      <c r="E149" s="143">
        <v>1212987</v>
      </c>
      <c r="F149" s="160">
        <v>1417253</v>
      </c>
      <c r="G149" s="160" t="s">
        <v>286</v>
      </c>
      <c r="H149" s="143">
        <f t="shared" si="17"/>
        <v>2630240</v>
      </c>
      <c r="I149" s="142">
        <v>95552.549999999988</v>
      </c>
      <c r="J149" s="143">
        <f t="shared" si="16"/>
        <v>263024</v>
      </c>
      <c r="K149" s="143">
        <f t="shared" si="18"/>
        <v>358576.55</v>
      </c>
      <c r="L149" s="143">
        <f t="shared" si="19"/>
        <v>2271663.4500000002</v>
      </c>
      <c r="M149" s="133"/>
      <c r="N149" s="133"/>
      <c r="O149" s="133"/>
      <c r="P149" s="133"/>
    </row>
    <row r="150" spans="2:16">
      <c r="B150" s="123">
        <v>141</v>
      </c>
      <c r="C150" s="122" t="s">
        <v>166</v>
      </c>
      <c r="D150" s="123">
        <v>10</v>
      </c>
      <c r="E150" s="143">
        <v>609308</v>
      </c>
      <c r="F150" s="160" t="s">
        <v>286</v>
      </c>
      <c r="G150" s="160" t="s">
        <v>286</v>
      </c>
      <c r="H150" s="143">
        <f t="shared" si="17"/>
        <v>609308</v>
      </c>
      <c r="I150" s="142">
        <v>60930.8</v>
      </c>
      <c r="J150" s="143">
        <f t="shared" si="16"/>
        <v>60930.8</v>
      </c>
      <c r="K150" s="143">
        <f t="shared" si="18"/>
        <v>121861.6</v>
      </c>
      <c r="L150" s="143">
        <f t="shared" si="19"/>
        <v>487446.4</v>
      </c>
      <c r="M150" s="133"/>
      <c r="N150" s="133"/>
      <c r="O150" s="133"/>
      <c r="P150" s="133"/>
    </row>
    <row r="151" spans="2:16">
      <c r="B151" s="123">
        <v>142</v>
      </c>
      <c r="C151" s="122" t="s">
        <v>168</v>
      </c>
      <c r="D151" s="123">
        <v>10</v>
      </c>
      <c r="E151" s="143">
        <v>691458</v>
      </c>
      <c r="F151" s="160" t="s">
        <v>286</v>
      </c>
      <c r="G151" s="160" t="s">
        <v>286</v>
      </c>
      <c r="H151" s="143">
        <f t="shared" si="17"/>
        <v>691458</v>
      </c>
      <c r="I151" s="142">
        <v>69145.8</v>
      </c>
      <c r="J151" s="143">
        <f t="shared" si="16"/>
        <v>69145.8</v>
      </c>
      <c r="K151" s="143">
        <f t="shared" si="18"/>
        <v>138291.6</v>
      </c>
      <c r="L151" s="143">
        <f t="shared" si="19"/>
        <v>553166.4</v>
      </c>
      <c r="M151" s="133"/>
      <c r="N151" s="133"/>
      <c r="O151" s="133"/>
      <c r="P151" s="133"/>
    </row>
    <row r="152" spans="2:16">
      <c r="B152" s="123">
        <v>143</v>
      </c>
      <c r="C152" s="122" t="s">
        <v>169</v>
      </c>
      <c r="D152" s="123">
        <v>10</v>
      </c>
      <c r="E152" s="143">
        <v>1120638</v>
      </c>
      <c r="F152" s="160" t="s">
        <v>286</v>
      </c>
      <c r="G152" s="160" t="s">
        <v>286</v>
      </c>
      <c r="H152" s="143">
        <f t="shared" si="17"/>
        <v>1120638</v>
      </c>
      <c r="I152" s="142">
        <v>112063.8</v>
      </c>
      <c r="J152" s="143">
        <f t="shared" si="16"/>
        <v>112063.8</v>
      </c>
      <c r="K152" s="143">
        <f t="shared" si="18"/>
        <v>224127.6</v>
      </c>
      <c r="L152" s="143">
        <f t="shared" si="19"/>
        <v>896510.4</v>
      </c>
      <c r="M152" s="133"/>
      <c r="N152" s="133"/>
      <c r="O152" s="133"/>
      <c r="P152" s="133"/>
    </row>
    <row r="153" spans="2:16">
      <c r="B153" s="123">
        <v>144</v>
      </c>
      <c r="C153" s="122" t="s">
        <v>170</v>
      </c>
      <c r="D153" s="123">
        <v>10</v>
      </c>
      <c r="E153" s="143">
        <v>395140</v>
      </c>
      <c r="F153" s="160" t="s">
        <v>286</v>
      </c>
      <c r="G153" s="160" t="s">
        <v>286</v>
      </c>
      <c r="H153" s="143">
        <f t="shared" si="17"/>
        <v>395140</v>
      </c>
      <c r="I153" s="142">
        <v>39514</v>
      </c>
      <c r="J153" s="143">
        <f t="shared" si="16"/>
        <v>39514</v>
      </c>
      <c r="K153" s="143">
        <f t="shared" si="18"/>
        <v>79028</v>
      </c>
      <c r="L153" s="143">
        <f t="shared" si="19"/>
        <v>316112</v>
      </c>
      <c r="M153" s="133"/>
      <c r="N153" s="133"/>
      <c r="O153" s="133"/>
      <c r="P153" s="133"/>
    </row>
    <row r="154" spans="2:16">
      <c r="B154" s="123">
        <v>145</v>
      </c>
      <c r="C154" s="122" t="s">
        <v>172</v>
      </c>
      <c r="D154" s="123">
        <v>10</v>
      </c>
      <c r="E154" s="143">
        <v>1478475</v>
      </c>
      <c r="F154" s="160" t="s">
        <v>286</v>
      </c>
      <c r="G154" s="160" t="s">
        <v>286</v>
      </c>
      <c r="H154" s="143">
        <f t="shared" si="17"/>
        <v>1478475</v>
      </c>
      <c r="I154" s="142">
        <v>147847.5</v>
      </c>
      <c r="J154" s="143">
        <f t="shared" si="16"/>
        <v>147847.5</v>
      </c>
      <c r="K154" s="143">
        <f t="shared" si="18"/>
        <v>295695</v>
      </c>
      <c r="L154" s="143">
        <f t="shared" si="19"/>
        <v>1182780</v>
      </c>
      <c r="M154" s="133"/>
      <c r="N154" s="133"/>
      <c r="O154" s="133"/>
      <c r="P154" s="133"/>
    </row>
    <row r="155" spans="2:16">
      <c r="B155" s="123">
        <v>146</v>
      </c>
      <c r="C155" s="122" t="s">
        <v>173</v>
      </c>
      <c r="D155" s="123">
        <v>10</v>
      </c>
      <c r="E155" s="143">
        <v>500000</v>
      </c>
      <c r="F155" s="160" t="s">
        <v>286</v>
      </c>
      <c r="G155" s="160" t="s">
        <v>286</v>
      </c>
      <c r="H155" s="143">
        <f t="shared" si="17"/>
        <v>500000</v>
      </c>
      <c r="I155" s="142">
        <v>50000</v>
      </c>
      <c r="J155" s="143">
        <f t="shared" si="16"/>
        <v>50000</v>
      </c>
      <c r="K155" s="143">
        <f t="shared" si="18"/>
        <v>100000</v>
      </c>
      <c r="L155" s="143">
        <f t="shared" si="19"/>
        <v>400000</v>
      </c>
      <c r="M155" s="133"/>
      <c r="N155" s="133"/>
      <c r="O155" s="133"/>
      <c r="P155" s="133"/>
    </row>
    <row r="156" spans="2:16">
      <c r="B156" s="123">
        <v>147</v>
      </c>
      <c r="C156" s="122" t="s">
        <v>174</v>
      </c>
      <c r="D156" s="123">
        <v>10</v>
      </c>
      <c r="E156" s="143">
        <v>761000</v>
      </c>
      <c r="F156" s="160" t="s">
        <v>286</v>
      </c>
      <c r="G156" s="160" t="s">
        <v>286</v>
      </c>
      <c r="H156" s="143">
        <f t="shared" si="17"/>
        <v>761000</v>
      </c>
      <c r="I156" s="142">
        <v>76100</v>
      </c>
      <c r="J156" s="143">
        <f t="shared" si="16"/>
        <v>76100</v>
      </c>
      <c r="K156" s="143">
        <f t="shared" si="18"/>
        <v>152200</v>
      </c>
      <c r="L156" s="143">
        <f t="shared" si="19"/>
        <v>608800</v>
      </c>
      <c r="M156" s="133"/>
      <c r="N156" s="133"/>
      <c r="O156" s="133"/>
      <c r="P156" s="133"/>
    </row>
    <row r="157" spans="2:16">
      <c r="B157" s="123">
        <v>148</v>
      </c>
      <c r="C157" s="122" t="s">
        <v>175</v>
      </c>
      <c r="D157" s="123">
        <v>10</v>
      </c>
      <c r="E157" s="143">
        <v>946488</v>
      </c>
      <c r="F157" s="160" t="s">
        <v>286</v>
      </c>
      <c r="G157" s="160" t="s">
        <v>286</v>
      </c>
      <c r="H157" s="143">
        <f t="shared" si="17"/>
        <v>946488</v>
      </c>
      <c r="I157" s="142">
        <v>94648.8</v>
      </c>
      <c r="J157" s="143">
        <f t="shared" si="16"/>
        <v>94648.8</v>
      </c>
      <c r="K157" s="143">
        <f t="shared" si="18"/>
        <v>189297.6</v>
      </c>
      <c r="L157" s="143">
        <f t="shared" si="19"/>
        <v>757190.4</v>
      </c>
      <c r="M157" s="133"/>
      <c r="N157" s="133"/>
      <c r="O157" s="133"/>
      <c r="P157" s="133"/>
    </row>
    <row r="158" spans="2:16">
      <c r="B158" s="123">
        <v>149</v>
      </c>
      <c r="C158" s="122" t="s">
        <v>176</v>
      </c>
      <c r="D158" s="123">
        <v>10</v>
      </c>
      <c r="E158" s="143">
        <v>500000</v>
      </c>
      <c r="F158" s="160" t="s">
        <v>286</v>
      </c>
      <c r="G158" s="160" t="s">
        <v>286</v>
      </c>
      <c r="H158" s="143">
        <f t="shared" si="17"/>
        <v>500000</v>
      </c>
      <c r="I158" s="142">
        <v>50000</v>
      </c>
      <c r="J158" s="143">
        <f t="shared" si="16"/>
        <v>50000</v>
      </c>
      <c r="K158" s="143">
        <f t="shared" si="18"/>
        <v>100000</v>
      </c>
      <c r="L158" s="143">
        <f t="shared" si="19"/>
        <v>400000</v>
      </c>
      <c r="M158" s="133"/>
      <c r="N158" s="133"/>
      <c r="O158" s="133"/>
      <c r="P158" s="133"/>
    </row>
    <row r="159" spans="2:16">
      <c r="B159" s="123">
        <v>150</v>
      </c>
      <c r="C159" s="122" t="s">
        <v>183</v>
      </c>
      <c r="D159" s="123">
        <v>10</v>
      </c>
      <c r="E159" s="143">
        <v>562540</v>
      </c>
      <c r="F159" s="160" t="s">
        <v>286</v>
      </c>
      <c r="G159" s="160" t="s">
        <v>286</v>
      </c>
      <c r="H159" s="143">
        <f t="shared" si="17"/>
        <v>562540</v>
      </c>
      <c r="I159" s="142">
        <v>56254</v>
      </c>
      <c r="J159" s="143">
        <f t="shared" si="16"/>
        <v>56254</v>
      </c>
      <c r="K159" s="143">
        <f t="shared" si="18"/>
        <v>112508</v>
      </c>
      <c r="L159" s="143">
        <f t="shared" si="19"/>
        <v>450032</v>
      </c>
      <c r="M159" s="133"/>
      <c r="N159" s="133"/>
      <c r="O159" s="133"/>
      <c r="P159" s="133"/>
    </row>
    <row r="160" spans="2:16">
      <c r="B160" s="123">
        <v>151</v>
      </c>
      <c r="C160" s="122" t="s">
        <v>184</v>
      </c>
      <c r="D160" s="123">
        <v>10</v>
      </c>
      <c r="E160" s="143">
        <v>2633708</v>
      </c>
      <c r="F160" s="160" t="s">
        <v>286</v>
      </c>
      <c r="G160" s="160" t="s">
        <v>286</v>
      </c>
      <c r="H160" s="143">
        <f t="shared" si="17"/>
        <v>2633708</v>
      </c>
      <c r="I160" s="142">
        <v>263370.8</v>
      </c>
      <c r="J160" s="143">
        <f t="shared" si="16"/>
        <v>263370.8</v>
      </c>
      <c r="K160" s="143">
        <f t="shared" si="18"/>
        <v>526741.6</v>
      </c>
      <c r="L160" s="143">
        <f t="shared" si="19"/>
        <v>2106966.4</v>
      </c>
      <c r="M160" s="133"/>
      <c r="N160" s="133"/>
      <c r="O160" s="133"/>
      <c r="P160" s="133"/>
    </row>
    <row r="161" spans="2:16">
      <c r="B161" s="123">
        <v>152</v>
      </c>
      <c r="C161" s="122" t="s">
        <v>186</v>
      </c>
      <c r="D161" s="123">
        <v>10</v>
      </c>
      <c r="E161" s="143">
        <v>575149</v>
      </c>
      <c r="F161" s="160" t="s">
        <v>286</v>
      </c>
      <c r="G161" s="160" t="s">
        <v>286</v>
      </c>
      <c r="H161" s="143">
        <f t="shared" si="17"/>
        <v>575149</v>
      </c>
      <c r="I161" s="142">
        <v>57514.9</v>
      </c>
      <c r="J161" s="143">
        <f t="shared" si="16"/>
        <v>57514.9</v>
      </c>
      <c r="K161" s="143">
        <f t="shared" si="18"/>
        <v>115029.8</v>
      </c>
      <c r="L161" s="143">
        <f t="shared" si="19"/>
        <v>460119.2</v>
      </c>
      <c r="M161" s="133"/>
      <c r="N161" s="133"/>
      <c r="O161" s="133"/>
      <c r="P161" s="133"/>
    </row>
    <row r="162" spans="2:16">
      <c r="B162" s="123">
        <v>153</v>
      </c>
      <c r="C162" s="122" t="s">
        <v>187</v>
      </c>
      <c r="D162" s="123">
        <v>10</v>
      </c>
      <c r="E162" s="143">
        <v>2457924</v>
      </c>
      <c r="F162" s="160" t="s">
        <v>286</v>
      </c>
      <c r="G162" s="160" t="s">
        <v>286</v>
      </c>
      <c r="H162" s="143">
        <f t="shared" si="17"/>
        <v>2457924</v>
      </c>
      <c r="I162" s="142">
        <v>245792.40000000002</v>
      </c>
      <c r="J162" s="143">
        <f t="shared" si="16"/>
        <v>245792.40000000002</v>
      </c>
      <c r="K162" s="143">
        <f t="shared" si="18"/>
        <v>491584.80000000005</v>
      </c>
      <c r="L162" s="143">
        <f t="shared" si="19"/>
        <v>1966339.2</v>
      </c>
      <c r="M162" s="133"/>
      <c r="N162" s="133"/>
      <c r="O162" s="133"/>
      <c r="P162" s="133"/>
    </row>
    <row r="163" spans="2:16">
      <c r="B163" s="123">
        <v>154</v>
      </c>
      <c r="C163" s="122" t="s">
        <v>188</v>
      </c>
      <c r="D163" s="123">
        <v>10</v>
      </c>
      <c r="E163" s="142">
        <v>145079</v>
      </c>
      <c r="F163" s="160" t="s">
        <v>286</v>
      </c>
      <c r="G163" s="160" t="s">
        <v>286</v>
      </c>
      <c r="H163" s="143">
        <f t="shared" si="17"/>
        <v>145079</v>
      </c>
      <c r="I163" s="142">
        <v>12901.650000000001</v>
      </c>
      <c r="J163" s="143">
        <f t="shared" si="16"/>
        <v>14507.900000000001</v>
      </c>
      <c r="K163" s="143">
        <f t="shared" si="18"/>
        <v>27409.550000000003</v>
      </c>
      <c r="L163" s="143">
        <f t="shared" si="19"/>
        <v>117669.45</v>
      </c>
      <c r="M163" s="133"/>
      <c r="N163" s="133"/>
      <c r="O163" s="133"/>
      <c r="P163" s="133"/>
    </row>
    <row r="164" spans="2:16">
      <c r="B164" s="123">
        <v>155</v>
      </c>
      <c r="C164" s="122" t="s">
        <v>191</v>
      </c>
      <c r="D164" s="123">
        <v>10</v>
      </c>
      <c r="E164" s="143">
        <v>2811278</v>
      </c>
      <c r="F164" s="160" t="s">
        <v>286</v>
      </c>
      <c r="G164" s="160" t="s">
        <v>286</v>
      </c>
      <c r="H164" s="143">
        <f t="shared" si="17"/>
        <v>2811278</v>
      </c>
      <c r="I164" s="142">
        <v>281127.8</v>
      </c>
      <c r="J164" s="143">
        <f t="shared" si="16"/>
        <v>281127.8</v>
      </c>
      <c r="K164" s="143">
        <f t="shared" si="18"/>
        <v>562255.6</v>
      </c>
      <c r="L164" s="143">
        <f t="shared" si="19"/>
        <v>2249022.4</v>
      </c>
      <c r="M164" s="133"/>
      <c r="N164" s="133"/>
      <c r="O164" s="133"/>
      <c r="P164" s="133"/>
    </row>
    <row r="165" spans="2:16">
      <c r="B165" s="123">
        <v>156</v>
      </c>
      <c r="C165" s="122" t="s">
        <v>288</v>
      </c>
      <c r="D165" s="123">
        <v>20</v>
      </c>
      <c r="E165" s="143">
        <v>897503</v>
      </c>
      <c r="F165" s="160" t="s">
        <v>286</v>
      </c>
      <c r="G165" s="160" t="s">
        <v>286</v>
      </c>
      <c r="H165" s="143">
        <f t="shared" si="17"/>
        <v>897503</v>
      </c>
      <c r="I165" s="142">
        <v>179500.6</v>
      </c>
      <c r="J165" s="143">
        <f>H165*20%</f>
        <v>179500.6</v>
      </c>
      <c r="K165" s="143">
        <f t="shared" si="18"/>
        <v>359001.2</v>
      </c>
      <c r="L165" s="143">
        <f t="shared" si="19"/>
        <v>538501.80000000005</v>
      </c>
      <c r="M165" s="133"/>
      <c r="N165" s="133"/>
      <c r="O165" s="133"/>
      <c r="P165" s="133"/>
    </row>
    <row r="166" spans="2:16">
      <c r="B166" s="123">
        <v>157</v>
      </c>
      <c r="C166" s="122" t="s">
        <v>91</v>
      </c>
      <c r="D166" s="123">
        <v>20</v>
      </c>
      <c r="E166" s="143">
        <v>5936291</v>
      </c>
      <c r="F166" s="160" t="s">
        <v>286</v>
      </c>
      <c r="G166" s="160" t="s">
        <v>286</v>
      </c>
      <c r="H166" s="142">
        <f t="shared" si="17"/>
        <v>5936291</v>
      </c>
      <c r="I166" s="142">
        <v>1187258.2</v>
      </c>
      <c r="J166" s="143">
        <f t="shared" ref="J166:J169" si="20">H166*20%</f>
        <v>1187258.2</v>
      </c>
      <c r="K166" s="143">
        <f t="shared" si="18"/>
        <v>2374516.4</v>
      </c>
      <c r="L166" s="143">
        <f t="shared" si="19"/>
        <v>3561774.6</v>
      </c>
      <c r="M166" s="133"/>
      <c r="N166" s="133"/>
      <c r="O166" s="133"/>
      <c r="P166" s="133"/>
    </row>
    <row r="167" spans="2:16">
      <c r="B167" s="123">
        <v>158</v>
      </c>
      <c r="C167" s="122" t="s">
        <v>92</v>
      </c>
      <c r="D167" s="123">
        <v>20</v>
      </c>
      <c r="E167" s="143">
        <v>3151596</v>
      </c>
      <c r="F167" s="160" t="s">
        <v>286</v>
      </c>
      <c r="G167" s="160" t="s">
        <v>286</v>
      </c>
      <c r="H167" s="142">
        <f t="shared" si="17"/>
        <v>3151596</v>
      </c>
      <c r="I167" s="142">
        <v>630319.20000000007</v>
      </c>
      <c r="J167" s="143">
        <f t="shared" si="20"/>
        <v>630319.20000000007</v>
      </c>
      <c r="K167" s="143">
        <f t="shared" si="18"/>
        <v>1260638.4000000001</v>
      </c>
      <c r="L167" s="143">
        <f t="shared" si="19"/>
        <v>1890957.5999999999</v>
      </c>
      <c r="M167" s="133"/>
      <c r="N167" s="133"/>
      <c r="O167" s="133"/>
      <c r="P167" s="133"/>
    </row>
    <row r="168" spans="2:16">
      <c r="B168" s="123">
        <v>159</v>
      </c>
      <c r="C168" s="122" t="s">
        <v>74</v>
      </c>
      <c r="D168" s="123">
        <v>20</v>
      </c>
      <c r="E168" s="143">
        <v>150000</v>
      </c>
      <c r="F168" s="160" t="s">
        <v>286</v>
      </c>
      <c r="G168" s="160" t="s">
        <v>286</v>
      </c>
      <c r="H168" s="142">
        <f t="shared" si="17"/>
        <v>150000</v>
      </c>
      <c r="I168" s="142">
        <v>30000</v>
      </c>
      <c r="J168" s="143">
        <f t="shared" si="20"/>
        <v>30000</v>
      </c>
      <c r="K168" s="143">
        <f t="shared" si="18"/>
        <v>60000</v>
      </c>
      <c r="L168" s="143">
        <f t="shared" si="19"/>
        <v>90000</v>
      </c>
      <c r="M168" s="133"/>
      <c r="N168" s="133"/>
      <c r="O168" s="133"/>
      <c r="P168" s="133"/>
    </row>
    <row r="169" spans="2:16">
      <c r="B169" s="123">
        <v>160</v>
      </c>
      <c r="C169" s="122" t="s">
        <v>177</v>
      </c>
      <c r="D169" s="123">
        <v>20</v>
      </c>
      <c r="E169" s="143">
        <v>531282</v>
      </c>
      <c r="F169" s="160" t="s">
        <v>286</v>
      </c>
      <c r="G169" s="160" t="s">
        <v>286</v>
      </c>
      <c r="H169" s="142">
        <f t="shared" si="17"/>
        <v>531282</v>
      </c>
      <c r="I169" s="142">
        <v>106256.40000000001</v>
      </c>
      <c r="J169" s="143">
        <f t="shared" si="20"/>
        <v>106256.40000000001</v>
      </c>
      <c r="K169" s="143">
        <f t="shared" si="18"/>
        <v>212512.80000000002</v>
      </c>
      <c r="L169" s="143">
        <f t="shared" si="19"/>
        <v>318769.19999999995</v>
      </c>
      <c r="M169" s="133"/>
      <c r="N169" s="133"/>
      <c r="O169" s="133"/>
      <c r="P169" s="133"/>
    </row>
    <row r="170" spans="2:16">
      <c r="B170" s="123">
        <v>161</v>
      </c>
      <c r="C170" s="122" t="s">
        <v>178</v>
      </c>
      <c r="D170" s="136">
        <v>20</v>
      </c>
      <c r="E170" s="143">
        <v>22501</v>
      </c>
      <c r="F170" s="160" t="s">
        <v>286</v>
      </c>
      <c r="G170" s="160">
        <v>194932</v>
      </c>
      <c r="H170" s="142">
        <f t="shared" ref="H170:H177" si="21">SUM(E170:G170)</f>
        <v>217433</v>
      </c>
      <c r="I170" s="142">
        <v>4500.2</v>
      </c>
      <c r="J170" s="143">
        <f>E170*20%+G170*10%</f>
        <v>23993.4</v>
      </c>
      <c r="K170" s="143">
        <f t="shared" ref="K170:K177" si="22">SUM(I170:J170)</f>
        <v>28493.600000000002</v>
      </c>
      <c r="L170" s="143">
        <f t="shared" si="19"/>
        <v>188939.4</v>
      </c>
      <c r="M170" s="133"/>
      <c r="N170" s="133"/>
      <c r="O170" s="133"/>
      <c r="P170" s="133"/>
    </row>
    <row r="171" spans="2:16">
      <c r="B171" s="123">
        <v>162</v>
      </c>
      <c r="C171" s="122" t="s">
        <v>189</v>
      </c>
      <c r="D171" s="123">
        <v>20</v>
      </c>
      <c r="E171" s="142">
        <v>5572478</v>
      </c>
      <c r="F171" s="160" t="s">
        <v>286</v>
      </c>
      <c r="G171" s="160" t="s">
        <v>286</v>
      </c>
      <c r="H171" s="142">
        <f t="shared" si="21"/>
        <v>5572478</v>
      </c>
      <c r="I171" s="142">
        <v>1114495.6000000001</v>
      </c>
      <c r="J171" s="143">
        <f>H171*20%</f>
        <v>1114495.6000000001</v>
      </c>
      <c r="K171" s="143">
        <f t="shared" si="22"/>
        <v>2228991.2000000002</v>
      </c>
      <c r="L171" s="143">
        <f t="shared" si="19"/>
        <v>3343486.8</v>
      </c>
      <c r="M171" s="133"/>
      <c r="N171" s="133"/>
      <c r="O171" s="133"/>
      <c r="P171" s="133"/>
    </row>
    <row r="172" spans="2:16">
      <c r="B172" s="123">
        <v>163</v>
      </c>
      <c r="C172" s="122" t="s">
        <v>289</v>
      </c>
      <c r="D172" s="123">
        <v>20</v>
      </c>
      <c r="E172" s="142">
        <v>695438</v>
      </c>
      <c r="F172" s="160" t="s">
        <v>286</v>
      </c>
      <c r="G172" s="160" t="s">
        <v>286</v>
      </c>
      <c r="H172" s="142">
        <f t="shared" si="21"/>
        <v>695438</v>
      </c>
      <c r="I172" s="142">
        <v>139087.6</v>
      </c>
      <c r="J172" s="143">
        <f t="shared" ref="J172:J174" si="23">H172*20%</f>
        <v>139087.6</v>
      </c>
      <c r="K172" s="143">
        <f t="shared" si="22"/>
        <v>278175.2</v>
      </c>
      <c r="L172" s="143">
        <f t="shared" si="19"/>
        <v>417262.8</v>
      </c>
      <c r="M172" s="133"/>
      <c r="N172" s="133"/>
      <c r="O172" s="133"/>
      <c r="P172" s="133"/>
    </row>
    <row r="173" spans="2:16">
      <c r="B173" s="123">
        <v>164</v>
      </c>
      <c r="C173" s="122" t="s">
        <v>291</v>
      </c>
      <c r="D173" s="123">
        <v>20</v>
      </c>
      <c r="E173" s="142">
        <v>14975</v>
      </c>
      <c r="F173" s="160" t="s">
        <v>286</v>
      </c>
      <c r="G173" s="160" t="s">
        <v>286</v>
      </c>
      <c r="H173" s="142">
        <f t="shared" si="21"/>
        <v>14975</v>
      </c>
      <c r="I173" s="142">
        <v>2995</v>
      </c>
      <c r="J173" s="143">
        <f t="shared" si="23"/>
        <v>2995</v>
      </c>
      <c r="K173" s="143">
        <f t="shared" si="22"/>
        <v>5990</v>
      </c>
      <c r="L173" s="143">
        <f t="shared" si="19"/>
        <v>8985</v>
      </c>
      <c r="M173" s="133"/>
      <c r="N173" s="133"/>
      <c r="O173" s="133"/>
      <c r="P173" s="133"/>
    </row>
    <row r="174" spans="2:16">
      <c r="B174" s="123">
        <v>165</v>
      </c>
      <c r="C174" s="122" t="s">
        <v>428</v>
      </c>
      <c r="D174" s="123">
        <v>20</v>
      </c>
      <c r="E174" s="142" t="s">
        <v>286</v>
      </c>
      <c r="F174" s="160">
        <v>68790</v>
      </c>
      <c r="G174" s="160" t="s">
        <v>286</v>
      </c>
      <c r="H174" s="142">
        <f t="shared" si="21"/>
        <v>68790</v>
      </c>
      <c r="I174" s="142" t="s">
        <v>286</v>
      </c>
      <c r="J174" s="143">
        <f t="shared" si="23"/>
        <v>13758</v>
      </c>
      <c r="K174" s="143">
        <f t="shared" si="22"/>
        <v>13758</v>
      </c>
      <c r="L174" s="143">
        <f t="shared" si="19"/>
        <v>55032</v>
      </c>
      <c r="M174" s="133"/>
      <c r="N174" s="133"/>
      <c r="O174" s="133"/>
      <c r="P174" s="133"/>
    </row>
    <row r="175" spans="2:16">
      <c r="B175" s="123">
        <v>166</v>
      </c>
      <c r="C175" s="122" t="s">
        <v>536</v>
      </c>
      <c r="D175" s="123">
        <v>5</v>
      </c>
      <c r="E175" s="142" t="s">
        <v>286</v>
      </c>
      <c r="F175" s="160">
        <v>362572</v>
      </c>
      <c r="G175" s="160" t="s">
        <v>286</v>
      </c>
      <c r="H175" s="142">
        <f t="shared" si="21"/>
        <v>362572</v>
      </c>
      <c r="I175" s="142" t="s">
        <v>286</v>
      </c>
      <c r="J175" s="143">
        <f>H175*5%</f>
        <v>18128.600000000002</v>
      </c>
      <c r="K175" s="143">
        <f t="shared" si="22"/>
        <v>18128.600000000002</v>
      </c>
      <c r="L175" s="143">
        <f t="shared" si="19"/>
        <v>344443.4</v>
      </c>
      <c r="M175" s="133"/>
      <c r="N175" s="133"/>
      <c r="O175" s="133"/>
      <c r="P175" s="133"/>
    </row>
    <row r="176" spans="2:16">
      <c r="B176" s="123">
        <v>167</v>
      </c>
      <c r="C176" s="122" t="s">
        <v>413</v>
      </c>
      <c r="D176" s="123">
        <v>40</v>
      </c>
      <c r="E176" s="142" t="s">
        <v>286</v>
      </c>
      <c r="F176" s="160">
        <v>11144920</v>
      </c>
      <c r="G176" s="160">
        <v>-231000</v>
      </c>
      <c r="H176" s="142">
        <f t="shared" si="21"/>
        <v>10913920</v>
      </c>
      <c r="I176" s="142" t="s">
        <v>286</v>
      </c>
      <c r="J176" s="143">
        <f>H176*40%</f>
        <v>4365568</v>
      </c>
      <c r="K176" s="143">
        <f t="shared" si="22"/>
        <v>4365568</v>
      </c>
      <c r="L176" s="143">
        <f t="shared" si="19"/>
        <v>6548352</v>
      </c>
      <c r="M176" s="133"/>
      <c r="N176" s="133"/>
      <c r="O176" s="133"/>
      <c r="P176" s="133"/>
    </row>
    <row r="177" spans="2:16">
      <c r="B177" s="123">
        <v>168</v>
      </c>
      <c r="C177" s="122" t="s">
        <v>426</v>
      </c>
      <c r="D177" s="123">
        <v>8</v>
      </c>
      <c r="E177" s="142" t="s">
        <v>286</v>
      </c>
      <c r="F177" s="160" t="s">
        <v>286</v>
      </c>
      <c r="G177" s="160">
        <v>7029904</v>
      </c>
      <c r="H177" s="142">
        <f t="shared" si="21"/>
        <v>7029904</v>
      </c>
      <c r="I177" s="142" t="s">
        <v>286</v>
      </c>
      <c r="J177" s="143">
        <f>H177*4%</f>
        <v>281196.16000000003</v>
      </c>
      <c r="K177" s="143">
        <f t="shared" si="22"/>
        <v>281196.16000000003</v>
      </c>
      <c r="L177" s="143">
        <f t="shared" si="19"/>
        <v>6748707.8399999999</v>
      </c>
      <c r="M177" s="133"/>
      <c r="N177" s="133"/>
      <c r="O177" s="133"/>
      <c r="P177" s="133"/>
    </row>
    <row r="178" spans="2:16">
      <c r="B178" s="123">
        <v>169</v>
      </c>
      <c r="C178" s="162" t="s">
        <v>33</v>
      </c>
      <c r="D178" s="136">
        <v>2</v>
      </c>
      <c r="E178" s="160">
        <v>295675</v>
      </c>
      <c r="F178" s="160"/>
      <c r="G178" s="160"/>
      <c r="H178" s="142">
        <f t="shared" ref="H178:H183" si="24">SUM(E178:G178)</f>
        <v>295675</v>
      </c>
      <c r="I178" s="142" t="s">
        <v>286</v>
      </c>
      <c r="J178" s="143">
        <f>H178*2%</f>
        <v>5913.5</v>
      </c>
      <c r="K178" s="143">
        <f t="shared" ref="K178:K183" si="25">SUM(I178:J178)</f>
        <v>5913.5</v>
      </c>
      <c r="L178" s="143">
        <f t="shared" si="19"/>
        <v>289761.5</v>
      </c>
      <c r="M178" s="133"/>
      <c r="N178" s="133"/>
      <c r="O178" s="133"/>
      <c r="P178" s="133"/>
    </row>
    <row r="179" spans="2:16">
      <c r="B179" s="123">
        <v>170</v>
      </c>
      <c r="C179" s="162" t="s">
        <v>167</v>
      </c>
      <c r="D179" s="136">
        <v>8</v>
      </c>
      <c r="E179" s="160">
        <v>1181485</v>
      </c>
      <c r="F179" s="160" t="s">
        <v>286</v>
      </c>
      <c r="G179" s="160">
        <v>54549</v>
      </c>
      <c r="H179" s="142">
        <f t="shared" si="24"/>
        <v>1236034</v>
      </c>
      <c r="I179" s="142" t="s">
        <v>286</v>
      </c>
      <c r="J179" s="143">
        <f>E179*8%+G179*4%</f>
        <v>96700.760000000009</v>
      </c>
      <c r="K179" s="143">
        <f t="shared" si="25"/>
        <v>96700.760000000009</v>
      </c>
      <c r="L179" s="143">
        <f t="shared" si="19"/>
        <v>1139333.24</v>
      </c>
      <c r="M179" s="133"/>
      <c r="N179" s="133"/>
      <c r="O179" s="133"/>
      <c r="P179" s="133"/>
    </row>
    <row r="180" spans="2:16">
      <c r="B180" s="123">
        <v>171</v>
      </c>
      <c r="C180" s="162" t="s">
        <v>537</v>
      </c>
      <c r="D180" s="136">
        <v>8</v>
      </c>
      <c r="E180" s="160" t="s">
        <v>286</v>
      </c>
      <c r="F180" s="160">
        <v>2231519</v>
      </c>
      <c r="G180" s="160">
        <v>27736234</v>
      </c>
      <c r="H180" s="142">
        <f t="shared" si="24"/>
        <v>29967753</v>
      </c>
      <c r="I180" s="142" t="s">
        <v>286</v>
      </c>
      <c r="J180" s="143">
        <f>F180*8%+G180*4%</f>
        <v>1287970.8800000001</v>
      </c>
      <c r="K180" s="143">
        <f t="shared" si="25"/>
        <v>1287970.8800000001</v>
      </c>
      <c r="L180" s="143">
        <f t="shared" si="19"/>
        <v>28679782.120000001</v>
      </c>
      <c r="M180" s="133"/>
      <c r="N180" s="133"/>
      <c r="O180" s="133"/>
      <c r="P180" s="133"/>
    </row>
    <row r="181" spans="2:16">
      <c r="B181" s="123">
        <v>172</v>
      </c>
      <c r="C181" s="162" t="s">
        <v>607</v>
      </c>
      <c r="D181" s="136">
        <v>8</v>
      </c>
      <c r="E181" s="160" t="s">
        <v>286</v>
      </c>
      <c r="F181" s="160">
        <v>553329</v>
      </c>
      <c r="G181" s="160">
        <v>1825399</v>
      </c>
      <c r="H181" s="142">
        <f t="shared" si="24"/>
        <v>2378728</v>
      </c>
      <c r="I181" s="142" t="s">
        <v>286</v>
      </c>
      <c r="J181" s="143">
        <f t="shared" ref="J181:J183" si="26">F181*8%+G181*4%</f>
        <v>117282.28</v>
      </c>
      <c r="K181" s="143">
        <f t="shared" si="25"/>
        <v>117282.28</v>
      </c>
      <c r="L181" s="143">
        <f t="shared" si="19"/>
        <v>2261445.7200000002</v>
      </c>
      <c r="M181" s="133"/>
      <c r="N181" s="133"/>
      <c r="O181" s="133"/>
      <c r="P181" s="133"/>
    </row>
    <row r="182" spans="2:16">
      <c r="B182" s="123">
        <v>173</v>
      </c>
      <c r="C182" s="162" t="s">
        <v>608</v>
      </c>
      <c r="D182" s="136">
        <v>8</v>
      </c>
      <c r="E182" s="160" t="s">
        <v>286</v>
      </c>
      <c r="F182" s="160">
        <v>1147824</v>
      </c>
      <c r="G182" s="160">
        <v>1661668</v>
      </c>
      <c r="H182" s="142">
        <f t="shared" si="24"/>
        <v>2809492</v>
      </c>
      <c r="I182" s="142" t="s">
        <v>286</v>
      </c>
      <c r="J182" s="143">
        <f t="shared" si="26"/>
        <v>158292.64000000001</v>
      </c>
      <c r="K182" s="143">
        <f t="shared" si="25"/>
        <v>158292.64000000001</v>
      </c>
      <c r="L182" s="143">
        <f t="shared" si="19"/>
        <v>2651199.36</v>
      </c>
      <c r="M182" s="133"/>
      <c r="N182" s="133"/>
      <c r="O182" s="133"/>
      <c r="P182" s="133"/>
    </row>
    <row r="183" spans="2:16">
      <c r="B183" s="123">
        <v>174</v>
      </c>
      <c r="C183" s="162" t="s">
        <v>436</v>
      </c>
      <c r="D183" s="136">
        <v>8</v>
      </c>
      <c r="E183" s="160" t="s">
        <v>286</v>
      </c>
      <c r="F183" s="160">
        <v>714580</v>
      </c>
      <c r="G183" s="160">
        <v>2993571</v>
      </c>
      <c r="H183" s="142">
        <f t="shared" si="24"/>
        <v>3708151</v>
      </c>
      <c r="I183" s="142" t="s">
        <v>286</v>
      </c>
      <c r="J183" s="143">
        <f t="shared" si="26"/>
        <v>176909.24</v>
      </c>
      <c r="K183" s="143">
        <f t="shared" si="25"/>
        <v>176909.24</v>
      </c>
      <c r="L183" s="143">
        <f t="shared" si="19"/>
        <v>3531241.76</v>
      </c>
      <c r="M183" s="133"/>
      <c r="N183" s="133"/>
      <c r="O183" s="133"/>
      <c r="P183" s="133"/>
    </row>
    <row r="184" spans="2:16">
      <c r="C184" s="162"/>
      <c r="D184" s="123"/>
      <c r="E184" s="142"/>
      <c r="F184" s="142"/>
      <c r="G184" s="142"/>
      <c r="H184" s="142"/>
      <c r="I184" s="142"/>
      <c r="J184" s="143"/>
      <c r="K184" s="143"/>
      <c r="L184" s="143"/>
      <c r="M184" s="133"/>
      <c r="N184" s="133"/>
      <c r="O184" s="133"/>
      <c r="P184" s="133"/>
    </row>
    <row r="185" spans="2:16">
      <c r="D185" s="123"/>
      <c r="E185" s="144">
        <f>SUM(E10:E184)</f>
        <v>492617937</v>
      </c>
      <c r="F185" s="144">
        <f>SUM(F10:F184)</f>
        <v>54286639</v>
      </c>
      <c r="G185" s="144">
        <f>SUM(G10:G184)</f>
        <v>348322709</v>
      </c>
      <c r="H185" s="144">
        <f>SUM(E185:G185)</f>
        <v>895227285</v>
      </c>
      <c r="I185" s="144">
        <f>SUM(I10:I184)</f>
        <v>25898642.129999999</v>
      </c>
      <c r="J185" s="145">
        <f>SUM(J10:J184)</f>
        <v>39442037.49750001</v>
      </c>
      <c r="K185" s="145">
        <f>SUM(I185:J185)</f>
        <v>65340679.627500013</v>
      </c>
      <c r="L185" s="145">
        <f>SUM(L9:L184)</f>
        <v>829886605.37250054</v>
      </c>
      <c r="M185" s="133"/>
      <c r="N185" s="133"/>
      <c r="O185" s="133"/>
      <c r="P185" s="133"/>
    </row>
    <row r="186" spans="2:16">
      <c r="D186" s="123"/>
      <c r="E186" s="137"/>
      <c r="F186" s="137"/>
      <c r="G186" s="137"/>
      <c r="H186" s="137"/>
      <c r="I186" s="138"/>
      <c r="J186" s="139"/>
      <c r="K186" s="139"/>
      <c r="L186" s="139"/>
      <c r="M186" s="133"/>
      <c r="N186" s="133"/>
      <c r="O186" s="133"/>
      <c r="P186" s="133"/>
    </row>
    <row r="187" spans="2:16">
      <c r="C187" s="122" t="s">
        <v>606</v>
      </c>
      <c r="D187" s="123"/>
      <c r="E187" s="137"/>
      <c r="F187" s="137"/>
      <c r="G187" s="137"/>
      <c r="H187" s="137"/>
      <c r="I187" s="138"/>
      <c r="J187" s="139"/>
      <c r="K187" s="139"/>
      <c r="L187" s="146">
        <v>-49366462</v>
      </c>
      <c r="M187" s="133"/>
      <c r="N187" s="133"/>
      <c r="O187" s="133"/>
      <c r="P187" s="133"/>
    </row>
    <row r="188" spans="2:16">
      <c r="D188" s="123"/>
      <c r="E188" s="137"/>
      <c r="F188" s="137"/>
      <c r="G188" s="137"/>
      <c r="H188" s="137"/>
      <c r="I188" s="138"/>
      <c r="J188" s="139"/>
      <c r="K188" s="139"/>
      <c r="L188" s="146"/>
      <c r="M188" s="133"/>
      <c r="N188" s="133"/>
      <c r="O188" s="133"/>
      <c r="P188" s="133"/>
    </row>
    <row r="189" spans="2:16">
      <c r="C189" s="124" t="s">
        <v>605</v>
      </c>
      <c r="D189" s="123"/>
      <c r="E189" s="137"/>
      <c r="F189" s="137"/>
      <c r="G189" s="137"/>
      <c r="H189" s="137"/>
      <c r="I189" s="138"/>
      <c r="J189" s="139"/>
      <c r="K189" s="139"/>
      <c r="L189" s="145">
        <f>SUM(L185:L188)</f>
        <v>780520143.37250054</v>
      </c>
      <c r="M189" s="133"/>
      <c r="N189" s="133"/>
      <c r="O189" s="133"/>
      <c r="P189" s="133"/>
    </row>
    <row r="190" spans="2:16">
      <c r="C190" s="124"/>
      <c r="D190" s="128"/>
      <c r="E190" s="137"/>
      <c r="F190" s="137"/>
      <c r="G190" s="137"/>
      <c r="H190" s="137"/>
      <c r="I190" s="137"/>
      <c r="J190" s="140"/>
      <c r="K190" s="140"/>
      <c r="L190" s="146"/>
      <c r="M190" s="133"/>
      <c r="N190" s="133"/>
      <c r="O190" s="133"/>
      <c r="P190" s="133"/>
    </row>
    <row r="191" spans="2:16">
      <c r="D191" s="123"/>
      <c r="E191" s="137"/>
      <c r="F191" s="137"/>
      <c r="G191" s="137"/>
      <c r="H191" s="137"/>
      <c r="I191" s="138"/>
      <c r="J191" s="139"/>
      <c r="K191" s="139"/>
      <c r="L191" s="146"/>
      <c r="M191" s="133"/>
      <c r="N191" s="133"/>
      <c r="O191" s="133"/>
      <c r="P191" s="133"/>
    </row>
    <row r="192" spans="2:16">
      <c r="D192" s="123"/>
      <c r="E192" s="137"/>
      <c r="F192" s="137"/>
      <c r="G192" s="137"/>
      <c r="H192" s="137"/>
      <c r="I192" s="138"/>
      <c r="J192" s="139"/>
      <c r="K192" s="139"/>
      <c r="L192" s="139"/>
      <c r="M192" s="133"/>
      <c r="N192" s="133"/>
      <c r="O192" s="133"/>
      <c r="P192" s="133"/>
    </row>
    <row r="193" spans="2:33">
      <c r="C193" s="124" t="s">
        <v>557</v>
      </c>
      <c r="D193" s="123"/>
      <c r="E193" s="137"/>
      <c r="F193" s="137"/>
      <c r="G193" s="137"/>
      <c r="H193" s="137"/>
      <c r="I193" s="138"/>
      <c r="J193" s="139"/>
      <c r="K193" s="139"/>
      <c r="L193" s="139"/>
      <c r="M193" s="133"/>
      <c r="N193" s="133"/>
      <c r="O193" s="133"/>
      <c r="P193" s="133"/>
    </row>
    <row r="194" spans="2:33">
      <c r="C194" s="129" t="s">
        <v>287</v>
      </c>
      <c r="D194" s="129"/>
      <c r="E194" s="135"/>
      <c r="F194" s="135"/>
      <c r="G194" s="134"/>
      <c r="H194" s="134"/>
      <c r="I194" s="134"/>
      <c r="J194" s="135"/>
      <c r="K194" s="135"/>
      <c r="L194" s="134"/>
      <c r="P194" s="133"/>
      <c r="S194" s="133"/>
    </row>
    <row r="195" spans="2:33">
      <c r="B195" s="123">
        <v>1</v>
      </c>
      <c r="C195" s="122" t="s">
        <v>29</v>
      </c>
      <c r="D195" s="123">
        <v>0</v>
      </c>
      <c r="E195" s="142">
        <v>18221000</v>
      </c>
      <c r="F195" s="160" t="s">
        <v>286</v>
      </c>
      <c r="G195" s="160">
        <v>8500000</v>
      </c>
      <c r="H195" s="142">
        <f t="shared" ref="H195:H207" si="27">SUM(E195:G195)</f>
        <v>26721000</v>
      </c>
      <c r="I195" s="142" t="s">
        <v>286</v>
      </c>
      <c r="J195" s="142" t="s">
        <v>286</v>
      </c>
      <c r="K195" s="142" t="s">
        <v>286</v>
      </c>
      <c r="L195" s="142">
        <f>H195</f>
        <v>26721000</v>
      </c>
      <c r="M195" s="133"/>
      <c r="N195" s="133"/>
      <c r="O195" s="133"/>
      <c r="P195" s="133"/>
      <c r="S195" s="133"/>
    </row>
    <row r="196" spans="2:33">
      <c r="B196" s="123">
        <v>2</v>
      </c>
      <c r="C196" s="122" t="s">
        <v>35</v>
      </c>
      <c r="D196" s="123">
        <v>0</v>
      </c>
      <c r="E196" s="142">
        <v>94221023</v>
      </c>
      <c r="F196" s="160" t="s">
        <v>286</v>
      </c>
      <c r="G196" s="160" t="s">
        <v>286</v>
      </c>
      <c r="H196" s="142">
        <f t="shared" si="27"/>
        <v>94221023</v>
      </c>
      <c r="I196" s="142" t="s">
        <v>286</v>
      </c>
      <c r="J196" s="142" t="s">
        <v>286</v>
      </c>
      <c r="K196" s="142" t="s">
        <v>286</v>
      </c>
      <c r="L196" s="142">
        <f t="shared" ref="L196:L207" si="28">H196</f>
        <v>94221023</v>
      </c>
      <c r="M196" s="133"/>
      <c r="N196" s="133"/>
      <c r="O196" s="133"/>
      <c r="P196" s="133"/>
      <c r="S196" s="133"/>
    </row>
    <row r="197" spans="2:33">
      <c r="B197" s="123">
        <v>3</v>
      </c>
      <c r="C197" s="122" t="s">
        <v>50</v>
      </c>
      <c r="D197" s="123">
        <v>0</v>
      </c>
      <c r="E197" s="142">
        <v>348549</v>
      </c>
      <c r="F197" s="160" t="s">
        <v>286</v>
      </c>
      <c r="G197" s="160" t="s">
        <v>286</v>
      </c>
      <c r="H197" s="143">
        <f t="shared" si="27"/>
        <v>348549</v>
      </c>
      <c r="I197" s="142" t="s">
        <v>286</v>
      </c>
      <c r="J197" s="142" t="s">
        <v>286</v>
      </c>
      <c r="K197" s="142" t="s">
        <v>286</v>
      </c>
      <c r="L197" s="142">
        <f t="shared" si="28"/>
        <v>348549</v>
      </c>
      <c r="M197" s="133"/>
      <c r="N197" s="133"/>
      <c r="O197" s="133"/>
      <c r="P197" s="133"/>
      <c r="S197" s="133"/>
    </row>
    <row r="198" spans="2:33">
      <c r="B198" s="123">
        <v>4</v>
      </c>
      <c r="C198" s="122" t="s">
        <v>83</v>
      </c>
      <c r="D198" s="123">
        <v>0</v>
      </c>
      <c r="E198" s="142">
        <v>11100000</v>
      </c>
      <c r="F198" s="160" t="s">
        <v>286</v>
      </c>
      <c r="G198" s="160" t="s">
        <v>286</v>
      </c>
      <c r="H198" s="142">
        <f t="shared" si="27"/>
        <v>11100000</v>
      </c>
      <c r="I198" s="142" t="s">
        <v>286</v>
      </c>
      <c r="J198" s="142" t="s">
        <v>286</v>
      </c>
      <c r="K198" s="142" t="s">
        <v>286</v>
      </c>
      <c r="L198" s="142">
        <f t="shared" si="28"/>
        <v>11100000</v>
      </c>
      <c r="M198" s="133"/>
      <c r="N198" s="133"/>
      <c r="O198" s="133"/>
      <c r="P198" s="133"/>
      <c r="S198" s="133"/>
    </row>
    <row r="199" spans="2:33">
      <c r="B199" s="123">
        <v>5</v>
      </c>
      <c r="C199" s="122" t="s">
        <v>86</v>
      </c>
      <c r="D199" s="123">
        <v>0</v>
      </c>
      <c r="E199" s="142">
        <v>40000000</v>
      </c>
      <c r="F199" s="160" t="s">
        <v>286</v>
      </c>
      <c r="G199" s="160" t="s">
        <v>286</v>
      </c>
      <c r="H199" s="143">
        <f t="shared" si="27"/>
        <v>40000000</v>
      </c>
      <c r="I199" s="142" t="s">
        <v>286</v>
      </c>
      <c r="J199" s="142" t="s">
        <v>286</v>
      </c>
      <c r="K199" s="142" t="s">
        <v>286</v>
      </c>
      <c r="L199" s="142">
        <f t="shared" si="28"/>
        <v>40000000</v>
      </c>
      <c r="M199" s="133"/>
      <c r="N199" s="133"/>
      <c r="O199" s="133"/>
      <c r="P199" s="133"/>
      <c r="S199" s="134"/>
    </row>
    <row r="200" spans="2:33">
      <c r="B200" s="123">
        <v>6</v>
      </c>
      <c r="C200" s="122" t="s">
        <v>87</v>
      </c>
      <c r="D200" s="123">
        <v>0</v>
      </c>
      <c r="E200" s="142">
        <v>21155718</v>
      </c>
      <c r="F200" s="160" t="s">
        <v>286</v>
      </c>
      <c r="G200" s="160" t="s">
        <v>286</v>
      </c>
      <c r="H200" s="143">
        <f t="shared" si="27"/>
        <v>21155718</v>
      </c>
      <c r="I200" s="142" t="s">
        <v>286</v>
      </c>
      <c r="J200" s="142" t="s">
        <v>286</v>
      </c>
      <c r="K200" s="142" t="s">
        <v>286</v>
      </c>
      <c r="L200" s="142">
        <f t="shared" si="28"/>
        <v>21155718</v>
      </c>
      <c r="M200" s="133"/>
      <c r="N200" s="133"/>
      <c r="O200" s="133"/>
      <c r="P200" s="133"/>
      <c r="S200" s="133"/>
    </row>
    <row r="201" spans="2:33">
      <c r="B201" s="123">
        <v>7</v>
      </c>
      <c r="C201" s="122" t="s">
        <v>102</v>
      </c>
      <c r="D201" s="123">
        <v>0</v>
      </c>
      <c r="E201" s="142">
        <v>9999</v>
      </c>
      <c r="F201" s="160" t="s">
        <v>286</v>
      </c>
      <c r="G201" s="160" t="s">
        <v>286</v>
      </c>
      <c r="H201" s="143">
        <f t="shared" si="27"/>
        <v>9999</v>
      </c>
      <c r="I201" s="142" t="s">
        <v>286</v>
      </c>
      <c r="J201" s="142" t="s">
        <v>286</v>
      </c>
      <c r="K201" s="142" t="s">
        <v>286</v>
      </c>
      <c r="L201" s="142">
        <f t="shared" si="28"/>
        <v>9999</v>
      </c>
      <c r="M201" s="133"/>
      <c r="N201" s="133"/>
      <c r="O201" s="133"/>
      <c r="P201" s="133"/>
      <c r="S201" s="134"/>
    </row>
    <row r="202" spans="2:33">
      <c r="B202" s="123">
        <v>8</v>
      </c>
      <c r="C202" s="122" t="s">
        <v>108</v>
      </c>
      <c r="D202" s="123">
        <v>0</v>
      </c>
      <c r="E202" s="142">
        <v>165846000</v>
      </c>
      <c r="F202" s="160" t="s">
        <v>286</v>
      </c>
      <c r="G202" s="160">
        <v>15500000</v>
      </c>
      <c r="H202" s="143">
        <f t="shared" si="27"/>
        <v>181346000</v>
      </c>
      <c r="I202" s="142" t="s">
        <v>286</v>
      </c>
      <c r="J202" s="142" t="s">
        <v>286</v>
      </c>
      <c r="K202" s="142" t="s">
        <v>286</v>
      </c>
      <c r="L202" s="142">
        <f t="shared" si="28"/>
        <v>181346000</v>
      </c>
      <c r="M202" s="133"/>
      <c r="N202" s="133"/>
      <c r="O202" s="133"/>
      <c r="P202" s="133"/>
      <c r="S202" s="133"/>
      <c r="X202" s="123"/>
      <c r="Y202" s="123"/>
      <c r="AA202" s="123"/>
      <c r="AB202" s="133"/>
      <c r="AC202" s="134"/>
      <c r="AD202" s="134"/>
      <c r="AE202" s="133"/>
      <c r="AF202" s="133"/>
      <c r="AG202" s="133"/>
    </row>
    <row r="203" spans="2:33">
      <c r="B203" s="123">
        <v>9</v>
      </c>
      <c r="C203" s="122" t="s">
        <v>127</v>
      </c>
      <c r="D203" s="123">
        <v>0</v>
      </c>
      <c r="E203" s="142">
        <v>2006000</v>
      </c>
      <c r="F203" s="160" t="s">
        <v>286</v>
      </c>
      <c r="G203" s="160" t="s">
        <v>286</v>
      </c>
      <c r="H203" s="142">
        <f t="shared" si="27"/>
        <v>2006000</v>
      </c>
      <c r="I203" s="142" t="s">
        <v>286</v>
      </c>
      <c r="J203" s="142" t="s">
        <v>286</v>
      </c>
      <c r="K203" s="142" t="s">
        <v>286</v>
      </c>
      <c r="L203" s="142">
        <f t="shared" si="28"/>
        <v>2006000</v>
      </c>
      <c r="M203" s="133"/>
      <c r="N203" s="133"/>
      <c r="O203" s="133"/>
      <c r="P203" s="133"/>
      <c r="S203" s="134"/>
      <c r="X203" s="123"/>
      <c r="Y203" s="123"/>
      <c r="AA203" s="123"/>
      <c r="AB203" s="133"/>
      <c r="AC203" s="133"/>
      <c r="AD203" s="133"/>
      <c r="AE203" s="133"/>
      <c r="AF203" s="133"/>
      <c r="AG203" s="133"/>
    </row>
    <row r="204" spans="2:33">
      <c r="B204" s="123">
        <v>10</v>
      </c>
      <c r="C204" s="122" t="s">
        <v>130</v>
      </c>
      <c r="D204" s="123">
        <v>0</v>
      </c>
      <c r="E204" s="142">
        <v>22308000</v>
      </c>
      <c r="F204" s="160" t="s">
        <v>286</v>
      </c>
      <c r="G204" s="160" t="s">
        <v>286</v>
      </c>
      <c r="H204" s="143">
        <f t="shared" si="27"/>
        <v>22308000</v>
      </c>
      <c r="I204" s="142" t="s">
        <v>286</v>
      </c>
      <c r="J204" s="142" t="s">
        <v>286</v>
      </c>
      <c r="K204" s="142" t="s">
        <v>286</v>
      </c>
      <c r="L204" s="142">
        <f t="shared" si="28"/>
        <v>22308000</v>
      </c>
      <c r="M204" s="133"/>
      <c r="N204" s="133"/>
      <c r="O204" s="133"/>
      <c r="P204" s="133"/>
      <c r="S204" s="133"/>
      <c r="X204" s="123"/>
      <c r="Y204" s="123"/>
      <c r="AA204" s="123"/>
      <c r="AB204" s="133"/>
      <c r="AC204" s="134"/>
      <c r="AD204" s="134"/>
      <c r="AE204" s="133"/>
      <c r="AF204" s="133"/>
      <c r="AG204" s="133"/>
    </row>
    <row r="205" spans="2:33">
      <c r="B205" s="123">
        <v>11</v>
      </c>
      <c r="C205" s="122" t="s">
        <v>131</v>
      </c>
      <c r="D205" s="123">
        <v>0</v>
      </c>
      <c r="E205" s="142">
        <v>12877000</v>
      </c>
      <c r="F205" s="160" t="s">
        <v>286</v>
      </c>
      <c r="G205" s="160" t="s">
        <v>286</v>
      </c>
      <c r="H205" s="142">
        <f t="shared" si="27"/>
        <v>12877000</v>
      </c>
      <c r="I205" s="142" t="s">
        <v>286</v>
      </c>
      <c r="J205" s="142" t="s">
        <v>286</v>
      </c>
      <c r="K205" s="142" t="s">
        <v>286</v>
      </c>
      <c r="L205" s="142">
        <f t="shared" si="28"/>
        <v>12877000</v>
      </c>
      <c r="M205" s="133"/>
      <c r="N205" s="133"/>
      <c r="O205" s="133"/>
      <c r="P205" s="133"/>
      <c r="S205" s="133"/>
    </row>
    <row r="206" spans="2:33">
      <c r="B206" s="123">
        <v>12</v>
      </c>
      <c r="C206" s="122" t="s">
        <v>155</v>
      </c>
      <c r="D206" s="123">
        <v>0</v>
      </c>
      <c r="E206" s="142">
        <v>8865289</v>
      </c>
      <c r="F206" s="160">
        <v>217368</v>
      </c>
      <c r="G206" s="160" t="s">
        <v>286</v>
      </c>
      <c r="H206" s="143">
        <f t="shared" si="27"/>
        <v>9082657</v>
      </c>
      <c r="I206" s="142" t="s">
        <v>286</v>
      </c>
      <c r="J206" s="142" t="s">
        <v>286</v>
      </c>
      <c r="K206" s="142" t="s">
        <v>286</v>
      </c>
      <c r="L206" s="142">
        <f t="shared" si="28"/>
        <v>9082657</v>
      </c>
      <c r="M206" s="133"/>
      <c r="N206" s="133"/>
      <c r="O206" s="133"/>
      <c r="P206" s="133"/>
      <c r="S206" s="133"/>
    </row>
    <row r="207" spans="2:33">
      <c r="B207" s="123">
        <v>13</v>
      </c>
      <c r="C207" s="122" t="s">
        <v>449</v>
      </c>
      <c r="D207" s="123">
        <v>0</v>
      </c>
      <c r="E207" s="142" t="s">
        <v>286</v>
      </c>
      <c r="F207" s="160">
        <v>747631</v>
      </c>
      <c r="G207" s="160" t="s">
        <v>286</v>
      </c>
      <c r="H207" s="142">
        <f t="shared" si="27"/>
        <v>747631</v>
      </c>
      <c r="I207" s="142" t="s">
        <v>286</v>
      </c>
      <c r="J207" s="142" t="s">
        <v>286</v>
      </c>
      <c r="K207" s="142" t="s">
        <v>286</v>
      </c>
      <c r="L207" s="142">
        <f t="shared" si="28"/>
        <v>747631</v>
      </c>
      <c r="M207" s="133"/>
      <c r="N207" s="133"/>
      <c r="O207" s="133"/>
      <c r="P207" s="133"/>
      <c r="S207" s="133"/>
    </row>
    <row r="208" spans="2:33">
      <c r="E208" s="143"/>
      <c r="F208" s="143"/>
      <c r="G208" s="143"/>
      <c r="H208" s="143"/>
      <c r="I208" s="143"/>
      <c r="J208" s="143"/>
      <c r="K208" s="143"/>
      <c r="L208" s="143"/>
      <c r="S208" s="133"/>
    </row>
    <row r="209" spans="1:19" ht="11.25" thickBot="1">
      <c r="E209" s="144">
        <f>SUM(E195:E208)</f>
        <v>396958578</v>
      </c>
      <c r="F209" s="144">
        <f>SUM(F195:F208)</f>
        <v>964999</v>
      </c>
      <c r="G209" s="144">
        <f>SUM(G195:G208)</f>
        <v>24000000</v>
      </c>
      <c r="H209" s="144">
        <f>SUM(E209:G209)</f>
        <v>421923577</v>
      </c>
      <c r="I209" s="144" t="s">
        <v>286</v>
      </c>
      <c r="J209" s="144" t="s">
        <v>286</v>
      </c>
      <c r="K209" s="144" t="s">
        <v>286</v>
      </c>
      <c r="L209" s="144">
        <f>SUM(L195:L208)</f>
        <v>421923577</v>
      </c>
      <c r="M209" s="140"/>
      <c r="N209" s="140"/>
      <c r="O209" s="140"/>
      <c r="P209" s="141"/>
      <c r="S209" s="133"/>
    </row>
    <row r="210" spans="1:19" ht="11.25" thickTop="1">
      <c r="A210" s="123"/>
      <c r="B210" s="122"/>
      <c r="C210" s="123"/>
      <c r="D210" s="123"/>
      <c r="E210" s="133"/>
      <c r="F210" s="133"/>
      <c r="G210" s="133"/>
      <c r="H210" s="133"/>
      <c r="S210" s="133"/>
    </row>
    <row r="211" spans="1:19">
      <c r="B211" s="122"/>
      <c r="F211" s="133"/>
      <c r="G211" s="133"/>
      <c r="H211" s="133"/>
      <c r="I211" s="133"/>
      <c r="J211" s="134"/>
      <c r="K211" s="134"/>
      <c r="L211" s="134"/>
      <c r="P211" s="133"/>
      <c r="Q211" s="133"/>
    </row>
    <row r="212" spans="1:19">
      <c r="B212" s="122"/>
      <c r="E212" s="147"/>
      <c r="F212" s="133"/>
      <c r="G212" s="133"/>
      <c r="H212" s="133"/>
      <c r="I212" s="133"/>
      <c r="J212" s="134"/>
      <c r="K212" s="134"/>
      <c r="L212" s="134"/>
      <c r="M212" s="133"/>
      <c r="N212" s="133"/>
      <c r="O212" s="133"/>
      <c r="P212" s="133"/>
      <c r="Q212" s="133"/>
    </row>
    <row r="213" spans="1:19">
      <c r="B213" s="122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</row>
    <row r="214" spans="1:19">
      <c r="B214" s="122"/>
      <c r="F214" s="134"/>
      <c r="G214" s="134"/>
      <c r="H214" s="134"/>
      <c r="I214" s="134"/>
      <c r="J214" s="133"/>
      <c r="K214" s="133"/>
      <c r="L214" s="133"/>
      <c r="M214" s="133"/>
      <c r="N214" s="133"/>
      <c r="O214" s="133"/>
      <c r="P214" s="133"/>
      <c r="Q214" s="133"/>
    </row>
    <row r="215" spans="1:19">
      <c r="B215" s="122"/>
      <c r="F215" s="133"/>
      <c r="G215" s="133"/>
      <c r="H215" s="133"/>
      <c r="I215" s="133"/>
      <c r="J215" s="134"/>
      <c r="K215" s="134"/>
      <c r="L215" s="134"/>
      <c r="M215" s="133"/>
      <c r="N215" s="133"/>
      <c r="O215" s="133"/>
      <c r="P215" s="133"/>
      <c r="Q215" s="133"/>
    </row>
    <row r="216" spans="1:19">
      <c r="B216" s="122"/>
      <c r="F216" s="134"/>
      <c r="G216" s="134"/>
      <c r="H216" s="134"/>
      <c r="I216" s="134"/>
      <c r="J216" s="133"/>
      <c r="K216" s="133"/>
      <c r="L216" s="133"/>
      <c r="M216" s="133"/>
      <c r="N216" s="133"/>
      <c r="O216" s="133"/>
      <c r="P216" s="133"/>
      <c r="Q216" s="133"/>
    </row>
    <row r="217" spans="1:19">
      <c r="B217" s="122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</row>
    <row r="218" spans="1:19">
      <c r="B218" s="122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</row>
    <row r="219" spans="1:19">
      <c r="B219" s="122"/>
      <c r="F219" s="133"/>
      <c r="J219" s="133"/>
      <c r="K219" s="133"/>
      <c r="L219" s="133"/>
      <c r="M219" s="133"/>
      <c r="N219" s="133"/>
      <c r="O219" s="133"/>
      <c r="P219" s="133"/>
      <c r="Q219" s="133"/>
    </row>
    <row r="220" spans="1:19">
      <c r="B220" s="122"/>
      <c r="F220" s="133"/>
      <c r="J220" s="134"/>
      <c r="K220" s="134"/>
      <c r="L220" s="134"/>
      <c r="M220" s="133"/>
      <c r="N220" s="133"/>
      <c r="O220" s="133"/>
      <c r="P220" s="133"/>
      <c r="Q220" s="133"/>
    </row>
    <row r="221" spans="1:19">
      <c r="B221" s="122"/>
      <c r="F221" s="134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</row>
    <row r="222" spans="1:19">
      <c r="B222" s="122"/>
      <c r="F222" s="133"/>
      <c r="G222" s="133"/>
      <c r="H222" s="133"/>
      <c r="I222" s="133"/>
      <c r="J222" s="134"/>
      <c r="K222" s="134"/>
      <c r="L222" s="134"/>
      <c r="M222" s="133"/>
      <c r="N222" s="133"/>
      <c r="O222" s="133"/>
      <c r="P222" s="133"/>
      <c r="Q222" s="133"/>
    </row>
    <row r="223" spans="1:19">
      <c r="B223" s="122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</row>
    <row r="224" spans="1:19">
      <c r="B224" s="122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</row>
    <row r="225" spans="2:17">
      <c r="B225" s="122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</row>
    <row r="226" spans="2:17">
      <c r="B226" s="122"/>
      <c r="F226" s="134"/>
      <c r="G226" s="134"/>
      <c r="H226" s="134"/>
      <c r="I226" s="134"/>
      <c r="J226" s="133"/>
      <c r="K226" s="133"/>
      <c r="L226" s="133"/>
      <c r="M226" s="133"/>
      <c r="N226" s="133"/>
      <c r="O226" s="133"/>
      <c r="P226" s="133"/>
      <c r="Q226" s="133"/>
    </row>
    <row r="227" spans="2:17">
      <c r="B227" s="122"/>
      <c r="F227" s="133"/>
      <c r="G227" s="133"/>
      <c r="H227" s="133"/>
      <c r="I227" s="133"/>
      <c r="J227" s="134"/>
      <c r="K227" s="134"/>
      <c r="L227" s="134"/>
      <c r="M227" s="133"/>
      <c r="N227" s="133"/>
      <c r="O227" s="133"/>
      <c r="P227" s="133"/>
      <c r="Q227" s="133"/>
    </row>
    <row r="228" spans="2:17">
      <c r="B228" s="122"/>
      <c r="F228" s="134"/>
      <c r="G228" s="134"/>
      <c r="H228" s="134"/>
      <c r="I228" s="134"/>
      <c r="J228" s="133"/>
      <c r="K228" s="133"/>
      <c r="L228" s="133"/>
      <c r="M228" s="133"/>
      <c r="N228" s="133"/>
      <c r="O228" s="133"/>
      <c r="P228" s="133"/>
      <c r="Q228" s="133"/>
    </row>
    <row r="229" spans="2:17">
      <c r="B229" s="122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</row>
    <row r="230" spans="2:17">
      <c r="B230" s="122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</row>
    <row r="231" spans="2:17">
      <c r="B231" s="122"/>
      <c r="F231" s="133"/>
      <c r="J231" s="133"/>
      <c r="K231" s="133"/>
      <c r="L231" s="133"/>
      <c r="M231" s="133"/>
      <c r="N231" s="133"/>
      <c r="O231" s="133"/>
      <c r="P231" s="133"/>
      <c r="Q231" s="133"/>
    </row>
    <row r="232" spans="2:17">
      <c r="B232" s="122"/>
      <c r="F232" s="133"/>
      <c r="J232" s="134"/>
      <c r="K232" s="134"/>
      <c r="L232" s="134"/>
      <c r="M232" s="133"/>
      <c r="N232" s="133"/>
      <c r="O232" s="133"/>
      <c r="P232" s="133"/>
      <c r="Q232" s="133"/>
    </row>
    <row r="233" spans="2:17">
      <c r="B233" s="122"/>
      <c r="F233" s="134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</row>
    <row r="234" spans="2:17">
      <c r="B234" s="122"/>
      <c r="F234" s="133"/>
      <c r="G234" s="133"/>
      <c r="H234" s="133"/>
      <c r="I234" s="133"/>
      <c r="J234" s="134"/>
      <c r="K234" s="134"/>
      <c r="L234" s="134"/>
      <c r="M234" s="133"/>
      <c r="N234" s="133"/>
      <c r="O234" s="133"/>
      <c r="P234" s="133"/>
      <c r="Q234" s="133"/>
    </row>
    <row r="235" spans="2:17">
      <c r="B235" s="122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</row>
    <row r="236" spans="2:17">
      <c r="B236" s="122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</row>
    <row r="237" spans="2:17">
      <c r="B237" s="122"/>
    </row>
    <row r="238" spans="2:17">
      <c r="B238" s="122"/>
    </row>
    <row r="239" spans="2:17">
      <c r="B239" s="122"/>
    </row>
    <row r="240" spans="2:17">
      <c r="B240" s="122"/>
    </row>
    <row r="241" spans="2:2">
      <c r="B241" s="122"/>
    </row>
    <row r="242" spans="2:2">
      <c r="B242" s="122"/>
    </row>
    <row r="243" spans="2:2">
      <c r="B243" s="122"/>
    </row>
    <row r="244" spans="2:2">
      <c r="B244" s="122"/>
    </row>
    <row r="245" spans="2:2">
      <c r="B245" s="122"/>
    </row>
    <row r="246" spans="2:2">
      <c r="B246" s="122"/>
    </row>
    <row r="247" spans="2:2">
      <c r="B247" s="122"/>
    </row>
    <row r="248" spans="2:2">
      <c r="B248" s="122"/>
    </row>
    <row r="249" spans="2:2">
      <c r="B249" s="122"/>
    </row>
    <row r="250" spans="2:2">
      <c r="B250" s="122"/>
    </row>
    <row r="251" spans="2:2">
      <c r="B251" s="122"/>
    </row>
    <row r="252" spans="2:2">
      <c r="B252" s="122"/>
    </row>
    <row r="253" spans="2:2">
      <c r="B253" s="122"/>
    </row>
    <row r="254" spans="2:2">
      <c r="B254" s="122"/>
    </row>
    <row r="255" spans="2:2">
      <c r="B255" s="122"/>
    </row>
    <row r="256" spans="2:2">
      <c r="B256" s="122"/>
    </row>
    <row r="257" spans="2:2">
      <c r="B257" s="122"/>
    </row>
    <row r="258" spans="2:2">
      <c r="B258" s="122"/>
    </row>
    <row r="259" spans="2:2">
      <c r="B259" s="122"/>
    </row>
    <row r="260" spans="2:2">
      <c r="B260" s="122"/>
    </row>
    <row r="261" spans="2:2">
      <c r="B261" s="122"/>
    </row>
    <row r="262" spans="2:2">
      <c r="B262" s="122"/>
    </row>
    <row r="263" spans="2:2">
      <c r="B263" s="122"/>
    </row>
    <row r="264" spans="2:2">
      <c r="B264" s="122"/>
    </row>
    <row r="265" spans="2:2">
      <c r="B265" s="122"/>
    </row>
    <row r="266" spans="2:2">
      <c r="B266" s="122"/>
    </row>
    <row r="267" spans="2:2">
      <c r="B267" s="122"/>
    </row>
    <row r="268" spans="2:2">
      <c r="B268" s="122"/>
    </row>
    <row r="269" spans="2:2">
      <c r="B269" s="122"/>
    </row>
    <row r="270" spans="2:2">
      <c r="B270" s="122"/>
    </row>
    <row r="271" spans="2:2">
      <c r="B271" s="122"/>
    </row>
    <row r="272" spans="2:2">
      <c r="B272" s="122"/>
    </row>
    <row r="273" spans="1:16">
      <c r="B273" s="122"/>
    </row>
    <row r="274" spans="1:16">
      <c r="B274" s="122"/>
    </row>
    <row r="275" spans="1:16">
      <c r="B275" s="122"/>
    </row>
    <row r="276" spans="1:16">
      <c r="B276" s="122"/>
    </row>
    <row r="277" spans="1:16">
      <c r="B277" s="122"/>
    </row>
    <row r="278" spans="1:16">
      <c r="B278" s="122"/>
    </row>
    <row r="279" spans="1:16">
      <c r="B279" s="122"/>
    </row>
    <row r="281" spans="1:16">
      <c r="B281" s="122"/>
    </row>
    <row r="282" spans="1:16">
      <c r="B282" s="122"/>
    </row>
    <row r="283" spans="1:16">
      <c r="A283" s="123"/>
      <c r="E283" s="135"/>
      <c r="F283" s="135"/>
      <c r="G283" s="134"/>
      <c r="H283" s="134"/>
      <c r="I283" s="134"/>
      <c r="J283" s="135"/>
      <c r="K283" s="135"/>
      <c r="L283" s="135"/>
      <c r="P283" s="133"/>
    </row>
    <row r="284" spans="1:16">
      <c r="A284" s="123"/>
      <c r="B284" s="122"/>
    </row>
    <row r="285" spans="1:16">
      <c r="A285" s="123"/>
      <c r="B285" s="122"/>
    </row>
    <row r="286" spans="1:16">
      <c r="A286" s="123"/>
      <c r="B286" s="122"/>
    </row>
    <row r="287" spans="1:16">
      <c r="A287" s="123"/>
      <c r="B287" s="122"/>
    </row>
    <row r="288" spans="1:16">
      <c r="A288" s="123"/>
      <c r="B288" s="122"/>
    </row>
    <row r="289" spans="1:2">
      <c r="A289" s="123"/>
      <c r="B289" s="122"/>
    </row>
    <row r="290" spans="1:2">
      <c r="A290" s="123"/>
      <c r="B290" s="122"/>
    </row>
    <row r="291" spans="1:2">
      <c r="A291" s="123"/>
      <c r="B291" s="122"/>
    </row>
    <row r="292" spans="1:2">
      <c r="A292" s="123"/>
      <c r="B292" s="122"/>
    </row>
    <row r="293" spans="1:2">
      <c r="A293" s="123"/>
      <c r="B293" s="122"/>
    </row>
    <row r="294" spans="1:2">
      <c r="A294" s="123"/>
      <c r="B294" s="122"/>
    </row>
    <row r="295" spans="1:2">
      <c r="A295" s="123"/>
      <c r="B295" s="122"/>
    </row>
    <row r="296" spans="1:2">
      <c r="A296" s="123"/>
      <c r="B296" s="122"/>
    </row>
    <row r="297" spans="1:2">
      <c r="A297" s="123"/>
      <c r="B297" s="122"/>
    </row>
    <row r="298" spans="1:2">
      <c r="A298" s="123"/>
      <c r="B298" s="122"/>
    </row>
    <row r="299" spans="1:2">
      <c r="A299" s="123"/>
      <c r="B299" s="122"/>
    </row>
    <row r="300" spans="1:2">
      <c r="A300" s="123"/>
      <c r="B300" s="122"/>
    </row>
    <row r="301" spans="1:2">
      <c r="B301" s="122"/>
    </row>
    <row r="302" spans="1:2">
      <c r="B302" s="122"/>
    </row>
    <row r="305" spans="3:18">
      <c r="Q305" s="126"/>
      <c r="R305" s="126"/>
    </row>
    <row r="306" spans="3:18"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</row>
    <row r="308" spans="3:18"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</row>
    <row r="310" spans="3:18">
      <c r="C310" s="128"/>
      <c r="D310" s="128"/>
    </row>
    <row r="326" spans="3:4">
      <c r="C326" s="123"/>
      <c r="D326" s="123"/>
    </row>
  </sheetData>
  <mergeCells count="5">
    <mergeCell ref="F6:G6"/>
    <mergeCell ref="A1:L1"/>
    <mergeCell ref="A3:L3"/>
    <mergeCell ref="E4:H4"/>
    <mergeCell ref="I4:K4"/>
  </mergeCells>
  <pageMargins left="0" right="0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P344"/>
  <sheetViews>
    <sheetView tabSelected="1" workbookViewId="0">
      <selection activeCell="G13" sqref="G13"/>
    </sheetView>
  </sheetViews>
  <sheetFormatPr defaultRowHeight="15"/>
  <cols>
    <col min="1" max="1" width="1.5703125" customWidth="1"/>
    <col min="2" max="2" width="52.42578125" customWidth="1"/>
    <col min="3" max="3" width="8.5703125" customWidth="1"/>
    <col min="4" max="4" width="16" customWidth="1"/>
    <col min="5" max="5" width="12.140625" customWidth="1"/>
    <col min="6" max="6" width="11.7109375" bestFit="1" customWidth="1"/>
  </cols>
  <sheetData>
    <row r="1" spans="2:16">
      <c r="B1" s="16" t="s">
        <v>277</v>
      </c>
      <c r="C1" s="16"/>
      <c r="D1" s="16"/>
      <c r="E1" s="26"/>
      <c r="F1" s="26"/>
      <c r="G1" s="6"/>
      <c r="H1" s="4"/>
      <c r="I1" s="4"/>
      <c r="J1" s="4"/>
      <c r="K1" s="4"/>
      <c r="L1" s="4"/>
      <c r="M1" s="4"/>
      <c r="N1" s="4"/>
      <c r="O1" s="4"/>
      <c r="P1" s="4"/>
    </row>
    <row r="2" spans="2:16">
      <c r="B2" s="16"/>
      <c r="C2" s="16"/>
      <c r="D2" s="16"/>
      <c r="E2" s="26"/>
      <c r="F2" s="26"/>
      <c r="G2" s="26"/>
      <c r="H2" s="4"/>
      <c r="I2" s="4"/>
      <c r="J2" s="4"/>
      <c r="K2" s="4"/>
      <c r="L2" s="4"/>
      <c r="M2" s="4"/>
      <c r="N2" s="4"/>
      <c r="O2" s="4"/>
      <c r="P2" s="4"/>
    </row>
    <row r="3" spans="2:16">
      <c r="B3" s="49" t="s">
        <v>354</v>
      </c>
      <c r="C3" s="49"/>
      <c r="D3" s="56"/>
      <c r="E3" s="26"/>
      <c r="F3" s="26"/>
      <c r="G3" s="26"/>
      <c r="H3" s="4"/>
      <c r="I3" s="4"/>
      <c r="J3" s="4"/>
      <c r="K3" s="4"/>
      <c r="L3" s="4"/>
      <c r="M3" s="4"/>
      <c r="N3" s="4"/>
      <c r="O3" s="4"/>
      <c r="P3" s="4"/>
    </row>
    <row r="4" spans="2:16">
      <c r="B4" s="49"/>
      <c r="C4" s="49"/>
      <c r="D4" s="56"/>
      <c r="E4" s="26"/>
      <c r="F4" s="26"/>
      <c r="G4" s="26"/>
      <c r="H4" s="4"/>
      <c r="I4" s="4"/>
      <c r="J4" s="4"/>
      <c r="K4" s="4"/>
      <c r="L4" s="4"/>
      <c r="M4" s="4"/>
      <c r="N4" s="4"/>
      <c r="O4" s="4"/>
      <c r="P4" s="4"/>
    </row>
    <row r="5" spans="2:16">
      <c r="B5" s="16" t="s">
        <v>22</v>
      </c>
      <c r="C5" s="16"/>
      <c r="D5" s="47" t="s">
        <v>315</v>
      </c>
      <c r="E5" s="26"/>
      <c r="F5" s="26"/>
      <c r="G5" s="26"/>
      <c r="H5" s="4"/>
      <c r="I5" s="4"/>
      <c r="J5" s="4"/>
      <c r="K5" s="4"/>
      <c r="L5" s="4"/>
      <c r="M5" s="4"/>
      <c r="N5" s="4"/>
      <c r="O5" s="4"/>
      <c r="P5" s="4"/>
    </row>
    <row r="6" spans="2:16">
      <c r="B6" s="53"/>
      <c r="C6" s="53"/>
      <c r="D6" s="47" t="s">
        <v>265</v>
      </c>
      <c r="E6" s="26"/>
      <c r="F6" s="26"/>
      <c r="G6" s="26"/>
      <c r="H6" s="4"/>
      <c r="I6" s="4"/>
      <c r="J6" s="4"/>
      <c r="K6" s="4"/>
      <c r="L6" s="4"/>
      <c r="M6" s="4"/>
      <c r="N6" s="4"/>
      <c r="O6" s="4"/>
      <c r="P6" s="4"/>
    </row>
    <row r="7" spans="2:16">
      <c r="B7" s="49" t="s">
        <v>507</v>
      </c>
      <c r="C7" s="49"/>
      <c r="D7" s="55"/>
      <c r="E7" s="26"/>
      <c r="F7" s="26"/>
      <c r="G7" s="26"/>
      <c r="H7" s="4"/>
      <c r="I7" s="4"/>
      <c r="J7" s="4"/>
      <c r="K7" s="4"/>
      <c r="L7" s="4"/>
      <c r="M7" s="4"/>
      <c r="N7" s="4"/>
      <c r="O7" s="4"/>
      <c r="P7" s="4"/>
    </row>
    <row r="8" spans="2:16">
      <c r="B8" s="48" t="s">
        <v>508</v>
      </c>
      <c r="C8" s="48"/>
      <c r="D8" s="65">
        <v>717</v>
      </c>
      <c r="E8" s="26"/>
      <c r="F8" s="26"/>
      <c r="G8" s="26"/>
      <c r="H8" s="4"/>
      <c r="I8" s="4"/>
      <c r="J8" s="4"/>
      <c r="K8" s="4"/>
      <c r="L8" s="4"/>
      <c r="M8" s="4"/>
      <c r="N8" s="4"/>
      <c r="O8" s="4"/>
      <c r="P8" s="4"/>
    </row>
    <row r="9" spans="2:16">
      <c r="B9" s="48" t="s">
        <v>509</v>
      </c>
      <c r="C9" s="48"/>
      <c r="D9" s="65">
        <v>800</v>
      </c>
      <c r="E9" s="26"/>
      <c r="F9" s="26"/>
      <c r="G9" s="26"/>
      <c r="H9" s="4"/>
      <c r="I9" s="4"/>
      <c r="J9" s="4"/>
      <c r="K9" s="4"/>
      <c r="L9" s="4"/>
      <c r="M9" s="4"/>
      <c r="N9" s="4"/>
      <c r="O9" s="4"/>
      <c r="P9" s="4"/>
    </row>
    <row r="10" spans="2:16">
      <c r="B10" s="48" t="s">
        <v>510</v>
      </c>
      <c r="C10" s="48"/>
      <c r="D10" s="65">
        <v>243400</v>
      </c>
      <c r="E10" s="26"/>
      <c r="F10" s="26"/>
      <c r="G10" s="26"/>
      <c r="H10" s="4"/>
      <c r="I10" s="4"/>
      <c r="J10" s="4"/>
      <c r="K10" s="4"/>
      <c r="L10" s="4"/>
      <c r="M10" s="4"/>
      <c r="N10" s="4"/>
      <c r="O10" s="4"/>
      <c r="P10" s="4"/>
    </row>
    <row r="11" spans="2:16">
      <c r="B11" s="48" t="s">
        <v>207</v>
      </c>
      <c r="C11" s="48"/>
      <c r="D11" s="65">
        <v>2687722</v>
      </c>
      <c r="E11" s="26"/>
      <c r="F11" s="26"/>
      <c r="G11" s="26"/>
      <c r="H11" s="4"/>
      <c r="I11" s="4"/>
      <c r="J11" s="4"/>
      <c r="K11" s="4"/>
      <c r="L11" s="4"/>
      <c r="M11" s="4"/>
      <c r="N11" s="4"/>
      <c r="O11" s="4"/>
      <c r="P11" s="4"/>
    </row>
    <row r="12" spans="2:16">
      <c r="B12" s="48" t="s">
        <v>208</v>
      </c>
      <c r="C12" s="48"/>
      <c r="D12" s="65">
        <v>250</v>
      </c>
      <c r="E12" s="26"/>
      <c r="F12" s="26"/>
      <c r="G12" s="26"/>
      <c r="H12" s="4"/>
      <c r="I12" s="4"/>
      <c r="J12" s="4"/>
      <c r="K12" s="4"/>
      <c r="L12" s="4"/>
      <c r="M12" s="4"/>
      <c r="N12" s="4"/>
      <c r="O12" s="4"/>
      <c r="P12" s="4"/>
    </row>
    <row r="13" spans="2:16">
      <c r="B13" s="48" t="s">
        <v>378</v>
      </c>
      <c r="C13" s="48"/>
      <c r="D13" s="65">
        <v>250600</v>
      </c>
      <c r="E13" s="26"/>
      <c r="F13" s="26"/>
      <c r="G13" s="26"/>
      <c r="H13" s="4"/>
      <c r="I13" s="4"/>
      <c r="J13" s="4"/>
      <c r="K13" s="4"/>
      <c r="L13" s="4"/>
      <c r="M13" s="4"/>
      <c r="N13" s="4"/>
      <c r="O13" s="4"/>
      <c r="P13" s="4"/>
    </row>
    <row r="14" spans="2:16">
      <c r="B14" s="48" t="s">
        <v>219</v>
      </c>
      <c r="C14" s="48"/>
      <c r="D14" s="65">
        <v>116200</v>
      </c>
      <c r="E14" s="26"/>
      <c r="F14" s="26"/>
      <c r="G14" s="26"/>
      <c r="H14" s="4"/>
      <c r="I14" s="4"/>
      <c r="J14" s="4"/>
      <c r="K14" s="4"/>
      <c r="L14" s="4"/>
      <c r="M14" s="4"/>
      <c r="N14" s="4"/>
      <c r="O14" s="4"/>
      <c r="P14" s="4"/>
    </row>
    <row r="15" spans="2:16">
      <c r="B15" s="48" t="s">
        <v>399</v>
      </c>
      <c r="C15" s="48"/>
      <c r="D15" s="65">
        <v>1010</v>
      </c>
      <c r="E15" s="26"/>
      <c r="F15" s="26"/>
      <c r="G15" s="26"/>
      <c r="H15" s="4"/>
      <c r="I15" s="4"/>
      <c r="J15" s="4"/>
      <c r="K15" s="4"/>
      <c r="L15" s="4"/>
      <c r="M15" s="4"/>
      <c r="N15" s="4"/>
      <c r="O15" s="4"/>
      <c r="P15" s="4"/>
    </row>
    <row r="16" spans="2:16">
      <c r="B16" s="48" t="s">
        <v>221</v>
      </c>
      <c r="C16" s="48"/>
      <c r="D16" s="65">
        <v>3700</v>
      </c>
      <c r="E16" s="26"/>
      <c r="F16" s="26"/>
      <c r="G16" s="26"/>
      <c r="H16" s="4"/>
      <c r="I16" s="4"/>
      <c r="J16" s="4"/>
      <c r="K16" s="4"/>
      <c r="L16" s="4"/>
      <c r="M16" s="4"/>
      <c r="N16" s="4"/>
      <c r="O16" s="4"/>
      <c r="P16" s="4"/>
    </row>
    <row r="17" spans="2:16">
      <c r="B17" s="48" t="s">
        <v>400</v>
      </c>
      <c r="C17" s="48"/>
      <c r="D17" s="65">
        <v>3500</v>
      </c>
      <c r="E17" s="26"/>
      <c r="F17" s="26"/>
      <c r="G17" s="26"/>
      <c r="H17" s="4"/>
      <c r="I17" s="4"/>
      <c r="J17" s="4"/>
      <c r="K17" s="4"/>
      <c r="L17" s="4"/>
      <c r="M17" s="4"/>
      <c r="N17" s="4"/>
      <c r="O17" s="4"/>
      <c r="P17" s="4"/>
    </row>
    <row r="18" spans="2:16">
      <c r="B18" s="58" t="s">
        <v>223</v>
      </c>
      <c r="C18" s="58"/>
      <c r="D18" s="65">
        <v>332500</v>
      </c>
      <c r="E18" s="26"/>
      <c r="F18" s="26"/>
      <c r="G18" s="26"/>
      <c r="H18" s="4"/>
      <c r="I18" s="4"/>
      <c r="J18" s="4"/>
      <c r="K18" s="4"/>
      <c r="L18" s="4"/>
      <c r="M18" s="4"/>
      <c r="N18" s="4"/>
      <c r="O18" s="4"/>
      <c r="P18" s="4"/>
    </row>
    <row r="19" spans="2:16">
      <c r="B19" s="58" t="s">
        <v>224</v>
      </c>
      <c r="C19" s="58"/>
      <c r="D19" s="65">
        <v>4626604</v>
      </c>
      <c r="E19" s="26"/>
      <c r="F19" s="26"/>
      <c r="G19" s="26"/>
      <c r="H19" s="4"/>
      <c r="I19" s="4"/>
      <c r="J19" s="4"/>
      <c r="K19" s="4"/>
      <c r="L19" s="4"/>
      <c r="M19" s="4"/>
      <c r="N19" s="4"/>
      <c r="O19" s="4"/>
      <c r="P19" s="4"/>
    </row>
    <row r="20" spans="2:16">
      <c r="B20" s="58" t="s">
        <v>256</v>
      </c>
      <c r="C20" s="58"/>
      <c r="D20" s="65">
        <v>155734</v>
      </c>
      <c r="E20" s="26"/>
      <c r="F20" s="26"/>
      <c r="G20" s="26"/>
      <c r="H20" s="4"/>
      <c r="I20" s="4"/>
      <c r="J20" s="4"/>
      <c r="K20" s="4"/>
      <c r="L20" s="4"/>
      <c r="M20" s="4"/>
      <c r="N20" s="4"/>
      <c r="O20" s="4"/>
      <c r="P20" s="4"/>
    </row>
    <row r="21" spans="2:16">
      <c r="B21" s="58" t="s">
        <v>401</v>
      </c>
      <c r="C21" s="58"/>
      <c r="D21" s="65">
        <v>787900</v>
      </c>
      <c r="E21" s="26"/>
      <c r="F21" s="26"/>
      <c r="G21" s="26"/>
      <c r="H21" s="4"/>
      <c r="I21" s="4"/>
      <c r="J21" s="4"/>
      <c r="K21" s="4"/>
      <c r="L21" s="4"/>
      <c r="M21" s="4"/>
      <c r="N21" s="4"/>
      <c r="O21" s="4"/>
      <c r="P21" s="4"/>
    </row>
    <row r="22" spans="2:16">
      <c r="B22" s="58" t="s">
        <v>225</v>
      </c>
      <c r="C22" s="58"/>
      <c r="D22" s="65">
        <v>3339755</v>
      </c>
      <c r="E22" s="34"/>
      <c r="F22" s="34"/>
      <c r="G22" s="26"/>
      <c r="H22" s="4"/>
      <c r="I22" s="4"/>
      <c r="J22" s="4"/>
      <c r="K22" s="4"/>
      <c r="L22" s="4"/>
      <c r="M22" s="4"/>
      <c r="N22" s="4"/>
      <c r="O22" s="4"/>
      <c r="P22" s="4"/>
    </row>
    <row r="23" spans="2:16">
      <c r="B23" s="58" t="s">
        <v>379</v>
      </c>
      <c r="C23" s="58"/>
      <c r="D23" s="65">
        <v>5900</v>
      </c>
      <c r="E23" s="34"/>
      <c r="F23" s="34"/>
      <c r="G23" s="26"/>
      <c r="H23" s="4"/>
      <c r="I23" s="4"/>
      <c r="J23" s="4"/>
      <c r="K23" s="4"/>
      <c r="L23" s="4"/>
      <c r="M23" s="4"/>
      <c r="N23" s="4"/>
      <c r="O23" s="4"/>
      <c r="P23" s="4"/>
    </row>
    <row r="24" spans="2:16">
      <c r="B24" s="58" t="s">
        <v>417</v>
      </c>
      <c r="C24" s="58"/>
      <c r="D24" s="65">
        <v>962388</v>
      </c>
      <c r="E24" s="34"/>
      <c r="F24" s="34"/>
      <c r="G24" s="26"/>
      <c r="H24" s="4"/>
      <c r="I24" s="4"/>
      <c r="J24" s="4"/>
      <c r="K24" s="4"/>
      <c r="L24" s="4"/>
      <c r="M24" s="4"/>
      <c r="N24" s="4"/>
      <c r="O24" s="4"/>
      <c r="P24" s="4"/>
    </row>
    <row r="25" spans="2:16">
      <c r="B25" s="58" t="s">
        <v>402</v>
      </c>
      <c r="C25" s="58"/>
      <c r="D25" s="65">
        <v>470</v>
      </c>
      <c r="E25" s="34"/>
      <c r="F25" s="34"/>
      <c r="G25" s="26"/>
      <c r="H25" s="4"/>
      <c r="I25" s="4"/>
      <c r="J25" s="4"/>
      <c r="K25" s="4"/>
      <c r="L25" s="4"/>
      <c r="M25" s="4"/>
      <c r="N25" s="4"/>
      <c r="O25" s="4"/>
      <c r="P25" s="4"/>
    </row>
    <row r="26" spans="2:16">
      <c r="B26" s="58" t="s">
        <v>226</v>
      </c>
      <c r="C26" s="58"/>
      <c r="D26" s="65">
        <v>965720</v>
      </c>
      <c r="E26" s="34"/>
      <c r="F26" s="34"/>
      <c r="G26" s="26"/>
      <c r="H26" s="4"/>
      <c r="I26" s="4"/>
      <c r="J26" s="4"/>
      <c r="K26" s="4"/>
      <c r="L26" s="4"/>
      <c r="M26" s="4"/>
      <c r="N26" s="4"/>
      <c r="O26" s="4"/>
      <c r="P26" s="4"/>
    </row>
    <row r="27" spans="2:16">
      <c r="B27" s="58" t="s">
        <v>227</v>
      </c>
      <c r="C27" s="58"/>
      <c r="D27" s="65">
        <v>99579</v>
      </c>
      <c r="E27" s="34"/>
      <c r="F27" s="34"/>
      <c r="G27" s="26"/>
      <c r="H27" s="4"/>
      <c r="I27" s="4"/>
      <c r="J27" s="4"/>
      <c r="K27" s="4"/>
      <c r="L27" s="4"/>
      <c r="M27" s="4"/>
      <c r="N27" s="4"/>
      <c r="O27" s="4"/>
      <c r="P27" s="4"/>
    </row>
    <row r="28" spans="2:16">
      <c r="B28" s="58" t="s">
        <v>418</v>
      </c>
      <c r="C28" s="58"/>
      <c r="D28" s="65">
        <v>56700</v>
      </c>
      <c r="E28" s="34"/>
      <c r="F28" s="34"/>
      <c r="G28" s="26"/>
      <c r="H28" s="4"/>
      <c r="I28" s="4"/>
      <c r="J28" s="4"/>
      <c r="K28" s="4"/>
      <c r="L28" s="4"/>
      <c r="M28" s="4"/>
      <c r="N28" s="4"/>
      <c r="O28" s="4"/>
      <c r="P28" s="4"/>
    </row>
    <row r="29" spans="2:16">
      <c r="B29" s="58" t="s">
        <v>228</v>
      </c>
      <c r="C29" s="58"/>
      <c r="D29" s="65">
        <v>731800</v>
      </c>
      <c r="E29" s="34"/>
      <c r="F29" s="34"/>
      <c r="G29" s="26"/>
      <c r="H29" s="4"/>
      <c r="I29" s="4"/>
      <c r="J29" s="4"/>
      <c r="K29" s="4"/>
      <c r="L29" s="4"/>
      <c r="M29" s="4"/>
      <c r="N29" s="4"/>
      <c r="O29" s="4"/>
      <c r="P29" s="4"/>
    </row>
    <row r="30" spans="2:16">
      <c r="B30" s="58" t="s">
        <v>229</v>
      </c>
      <c r="C30" s="58"/>
      <c r="D30" s="65">
        <v>2800</v>
      </c>
      <c r="E30" s="34"/>
      <c r="F30" s="34"/>
      <c r="G30" s="26"/>
      <c r="H30" s="4"/>
      <c r="I30" s="4"/>
      <c r="J30" s="4"/>
      <c r="K30" s="4"/>
      <c r="L30" s="4"/>
      <c r="M30" s="4"/>
      <c r="N30" s="4"/>
      <c r="O30" s="4"/>
      <c r="P30" s="4"/>
    </row>
    <row r="31" spans="2:16">
      <c r="B31" s="58" t="s">
        <v>373</v>
      </c>
      <c r="C31" s="58"/>
      <c r="D31" s="65">
        <v>112222716</v>
      </c>
      <c r="E31" s="34"/>
      <c r="F31" s="34"/>
      <c r="G31" s="26"/>
      <c r="H31" s="4"/>
      <c r="I31" s="4"/>
      <c r="J31" s="4"/>
      <c r="K31" s="4"/>
      <c r="L31" s="4"/>
      <c r="M31" s="4"/>
      <c r="N31" s="4"/>
      <c r="O31" s="4"/>
      <c r="P31" s="4"/>
    </row>
    <row r="32" spans="2:16">
      <c r="B32" s="58" t="s">
        <v>230</v>
      </c>
      <c r="C32" s="58"/>
      <c r="D32" s="65">
        <v>1440950</v>
      </c>
      <c r="E32" s="34"/>
      <c r="F32" s="34"/>
      <c r="G32" s="26"/>
      <c r="H32" s="4"/>
      <c r="I32" s="4"/>
      <c r="J32" s="4"/>
      <c r="K32" s="4"/>
      <c r="L32" s="4"/>
      <c r="M32" s="4"/>
      <c r="N32" s="4"/>
      <c r="O32" s="4"/>
      <c r="P32" s="4"/>
    </row>
    <row r="33" spans="2:16">
      <c r="B33" s="58"/>
      <c r="C33" s="58"/>
      <c r="D33" s="65"/>
      <c r="E33" s="44"/>
      <c r="F33" s="44"/>
      <c r="G33" s="26"/>
      <c r="H33" s="4"/>
      <c r="I33" s="4"/>
      <c r="J33" s="4"/>
      <c r="K33" s="4"/>
      <c r="L33" s="4"/>
      <c r="M33" s="4"/>
      <c r="N33" s="4"/>
      <c r="O33" s="4"/>
      <c r="P33" s="4"/>
    </row>
    <row r="34" spans="2:16">
      <c r="B34" s="58" t="s">
        <v>19</v>
      </c>
      <c r="C34" s="58"/>
      <c r="D34" s="66">
        <f>SUM(D7:D33)</f>
        <v>129039415</v>
      </c>
      <c r="E34" s="44"/>
      <c r="F34" s="44"/>
      <c r="G34" s="26"/>
      <c r="H34" s="4"/>
      <c r="I34" s="4"/>
      <c r="J34" s="4"/>
      <c r="K34" s="4"/>
      <c r="L34" s="4"/>
      <c r="M34" s="4"/>
      <c r="N34" s="4"/>
      <c r="O34" s="4"/>
      <c r="P34" s="4"/>
    </row>
    <row r="35" spans="2:16">
      <c r="B35" s="58"/>
      <c r="C35" s="58"/>
      <c r="D35" s="117"/>
      <c r="E35" s="44"/>
      <c r="F35" s="44"/>
      <c r="G35" s="26"/>
      <c r="H35" s="4"/>
      <c r="I35" s="4"/>
      <c r="J35" s="4"/>
      <c r="K35" s="4"/>
      <c r="L35" s="4"/>
      <c r="M35" s="4"/>
      <c r="N35" s="4"/>
      <c r="O35" s="4"/>
      <c r="P35" s="4"/>
    </row>
    <row r="36" spans="2:16">
      <c r="B36" s="58"/>
      <c r="C36" s="58"/>
      <c r="D36" s="117"/>
      <c r="E36" s="44"/>
      <c r="F36" s="44"/>
      <c r="G36" s="26"/>
      <c r="H36" s="4"/>
      <c r="I36" s="4"/>
      <c r="J36" s="4"/>
      <c r="K36" s="4"/>
      <c r="L36" s="4"/>
      <c r="M36" s="4"/>
      <c r="N36" s="4"/>
      <c r="O36" s="4"/>
      <c r="P36" s="4"/>
    </row>
    <row r="37" spans="2:16">
      <c r="B37" s="16" t="s">
        <v>277</v>
      </c>
      <c r="C37" s="16"/>
      <c r="D37" s="99"/>
      <c r="E37" s="43"/>
      <c r="F37" s="43"/>
      <c r="G37" s="26"/>
      <c r="H37" s="4"/>
      <c r="I37" s="4"/>
      <c r="J37" s="4"/>
      <c r="K37" s="4"/>
      <c r="L37" s="4"/>
      <c r="M37" s="4"/>
      <c r="N37" s="4"/>
      <c r="O37" s="4"/>
      <c r="P37" s="4"/>
    </row>
    <row r="38" spans="2:16">
      <c r="B38" s="48"/>
      <c r="C38" s="48"/>
      <c r="D38" s="99"/>
      <c r="E38" s="43"/>
      <c r="F38" s="43"/>
      <c r="G38" s="26"/>
      <c r="H38" s="4"/>
      <c r="I38" s="4"/>
      <c r="J38" s="4"/>
      <c r="K38" s="4"/>
      <c r="L38" s="4"/>
      <c r="M38" s="4"/>
      <c r="N38" s="4"/>
      <c r="O38" s="4"/>
      <c r="P38" s="4"/>
    </row>
    <row r="39" spans="2:16">
      <c r="B39" s="49" t="s">
        <v>600</v>
      </c>
      <c r="C39" s="49"/>
      <c r="D39" s="99"/>
      <c r="E39" s="34"/>
      <c r="F39" s="34"/>
      <c r="G39" s="26"/>
      <c r="H39" s="4"/>
      <c r="I39" s="4"/>
      <c r="J39" s="4"/>
      <c r="K39" s="4"/>
      <c r="L39" s="4"/>
      <c r="M39" s="4"/>
      <c r="N39" s="4"/>
      <c r="O39" s="4"/>
      <c r="P39" s="4"/>
    </row>
    <row r="40" spans="2:16">
      <c r="B40" s="48"/>
      <c r="C40" s="48"/>
      <c r="D40" s="99"/>
      <c r="E40" s="34"/>
      <c r="F40" s="103"/>
      <c r="G40" s="104"/>
      <c r="H40" s="105"/>
      <c r="I40" s="4"/>
      <c r="J40" s="4"/>
      <c r="K40" s="4"/>
      <c r="L40" s="4"/>
      <c r="M40" s="4"/>
      <c r="N40" s="4"/>
      <c r="O40" s="4"/>
      <c r="P40" s="4"/>
    </row>
    <row r="41" spans="2:16">
      <c r="B41" s="16" t="s">
        <v>22</v>
      </c>
      <c r="C41" s="16"/>
      <c r="D41" s="47" t="s">
        <v>315</v>
      </c>
      <c r="E41" s="34"/>
      <c r="F41" s="103"/>
      <c r="G41" s="104"/>
      <c r="H41" s="105"/>
      <c r="I41" s="4"/>
      <c r="J41" s="4"/>
      <c r="K41" s="4"/>
      <c r="L41" s="4"/>
      <c r="M41" s="4"/>
      <c r="N41" s="4"/>
      <c r="O41" s="4"/>
      <c r="P41" s="4"/>
    </row>
    <row r="42" spans="2:16">
      <c r="B42" s="53"/>
      <c r="C42" s="53"/>
      <c r="D42" s="47" t="s">
        <v>265</v>
      </c>
      <c r="E42" s="34"/>
      <c r="F42" s="103"/>
      <c r="G42" s="104"/>
      <c r="H42" s="105"/>
      <c r="I42" s="4"/>
      <c r="J42" s="4"/>
      <c r="K42" s="4"/>
      <c r="L42" s="4"/>
      <c r="M42" s="4"/>
      <c r="N42" s="4"/>
      <c r="O42" s="4"/>
      <c r="P42" s="4"/>
    </row>
    <row r="43" spans="2:16">
      <c r="B43" s="58"/>
      <c r="C43" s="58"/>
      <c r="D43" s="99"/>
      <c r="E43" s="34"/>
      <c r="F43" s="103"/>
      <c r="G43" s="104"/>
      <c r="H43" s="105"/>
      <c r="I43" s="4"/>
      <c r="J43" s="4"/>
      <c r="K43" s="4"/>
      <c r="L43" s="4"/>
      <c r="M43" s="4"/>
      <c r="N43" s="4"/>
      <c r="O43" s="4"/>
      <c r="P43" s="4"/>
    </row>
    <row r="44" spans="2:16">
      <c r="B44" s="58" t="s">
        <v>511</v>
      </c>
      <c r="C44" s="58"/>
      <c r="D44" s="65">
        <v>26528000</v>
      </c>
      <c r="F44" s="34"/>
      <c r="G44" s="26"/>
      <c r="H44" s="4"/>
      <c r="I44" s="4"/>
      <c r="J44" s="4"/>
      <c r="K44" s="4"/>
      <c r="L44" s="4"/>
      <c r="M44" s="4"/>
      <c r="N44" s="4"/>
      <c r="O44" s="4"/>
      <c r="P44" s="4"/>
    </row>
    <row r="45" spans="2:16">
      <c r="B45" s="58" t="s">
        <v>512</v>
      </c>
      <c r="C45" s="58"/>
      <c r="D45" s="65">
        <v>353472000</v>
      </c>
      <c r="F45" s="44"/>
      <c r="G45" s="26"/>
      <c r="H45" s="4"/>
      <c r="I45" s="4"/>
      <c r="J45" s="4"/>
      <c r="K45" s="4"/>
      <c r="L45" s="4"/>
      <c r="M45" s="4"/>
      <c r="N45" s="4"/>
      <c r="O45" s="4"/>
      <c r="P45" s="4"/>
    </row>
    <row r="46" spans="2:16">
      <c r="B46" s="58" t="s">
        <v>513</v>
      </c>
      <c r="C46" s="58"/>
      <c r="D46" s="65">
        <v>43100000</v>
      </c>
      <c r="F46" s="44"/>
      <c r="G46" s="26"/>
      <c r="H46" s="4"/>
      <c r="I46" s="4"/>
      <c r="J46" s="4"/>
      <c r="K46" s="4"/>
      <c r="L46" s="4"/>
      <c r="M46" s="4"/>
      <c r="N46" s="4"/>
      <c r="O46" s="4"/>
      <c r="P46" s="4"/>
    </row>
    <row r="47" spans="2:16">
      <c r="B47" s="58" t="s">
        <v>514</v>
      </c>
      <c r="C47" s="58"/>
      <c r="D47" s="65">
        <v>381900000</v>
      </c>
      <c r="F47" s="44"/>
      <c r="G47" s="26"/>
      <c r="H47" s="4"/>
      <c r="I47" s="4"/>
      <c r="J47" s="4"/>
      <c r="K47" s="4"/>
      <c r="L47" s="4"/>
      <c r="M47" s="4"/>
      <c r="N47" s="4"/>
      <c r="O47" s="4"/>
      <c r="P47" s="4"/>
    </row>
    <row r="48" spans="2:16">
      <c r="B48" s="48"/>
      <c r="C48" s="48"/>
      <c r="D48" s="116"/>
      <c r="E48" s="34"/>
      <c r="F48" s="34"/>
      <c r="G48" s="26"/>
      <c r="H48" s="4"/>
      <c r="I48" s="4"/>
      <c r="J48" s="4"/>
      <c r="K48" s="4"/>
      <c r="L48" s="4"/>
      <c r="M48" s="4"/>
      <c r="N48" s="4"/>
      <c r="O48" s="4"/>
      <c r="P48" s="4"/>
    </row>
    <row r="49" spans="2:16">
      <c r="B49" s="53" t="s">
        <v>19</v>
      </c>
      <c r="C49" s="53"/>
      <c r="D49" s="66">
        <f>SUM(D44:D48)</f>
        <v>805000000</v>
      </c>
      <c r="E49" s="34"/>
      <c r="F49" s="34"/>
      <c r="G49" s="26"/>
      <c r="H49" s="4"/>
      <c r="I49" s="4"/>
      <c r="J49" s="4"/>
      <c r="K49" s="4"/>
      <c r="L49" s="4"/>
      <c r="M49" s="4"/>
      <c r="N49" s="4"/>
      <c r="O49" s="4"/>
      <c r="P49" s="4"/>
    </row>
    <row r="50" spans="2:16">
      <c r="B50" s="16"/>
      <c r="C50" s="16"/>
      <c r="D50" s="16"/>
      <c r="E50" s="34"/>
      <c r="F50" s="34"/>
      <c r="G50" s="26"/>
      <c r="H50" s="4"/>
      <c r="I50" s="4"/>
      <c r="J50" s="4"/>
      <c r="K50" s="4"/>
      <c r="L50" s="4"/>
      <c r="M50" s="4"/>
      <c r="N50" s="4"/>
      <c r="O50" s="4"/>
      <c r="P50" s="4"/>
    </row>
    <row r="51" spans="2:16">
      <c r="B51" s="16"/>
      <c r="C51" s="16"/>
      <c r="D51" s="16"/>
      <c r="E51" s="46"/>
      <c r="F51" s="46"/>
      <c r="G51" s="26"/>
      <c r="H51" s="4"/>
      <c r="I51" s="4"/>
      <c r="J51" s="4"/>
      <c r="K51" s="4"/>
      <c r="L51" s="4"/>
      <c r="M51" s="4"/>
      <c r="N51" s="4"/>
      <c r="O51" s="4"/>
      <c r="P51" s="4"/>
    </row>
    <row r="52" spans="2:16">
      <c r="B52" s="16"/>
      <c r="C52" s="16"/>
      <c r="D52" s="16"/>
      <c r="E52" s="46"/>
      <c r="F52" s="46"/>
      <c r="G52" s="26"/>
      <c r="H52" s="4"/>
      <c r="I52" s="4"/>
      <c r="J52" s="4"/>
      <c r="K52" s="4"/>
      <c r="L52" s="4"/>
      <c r="M52" s="4"/>
      <c r="N52" s="4"/>
      <c r="O52" s="4"/>
      <c r="P52" s="4"/>
    </row>
    <row r="53" spans="2:16">
      <c r="B53" s="16"/>
      <c r="C53" s="16"/>
      <c r="D53" s="16"/>
      <c r="E53" s="46"/>
      <c r="F53" s="46"/>
      <c r="G53" s="26"/>
      <c r="H53" s="4"/>
      <c r="I53" s="4"/>
      <c r="J53" s="4"/>
      <c r="K53" s="4"/>
      <c r="L53" s="4"/>
      <c r="M53" s="4"/>
      <c r="N53" s="4"/>
      <c r="O53" s="4"/>
      <c r="P53" s="4"/>
    </row>
    <row r="54" spans="2:16">
      <c r="B54" s="16"/>
      <c r="C54" s="16"/>
      <c r="D54" s="16"/>
      <c r="E54" s="46"/>
      <c r="F54" s="46"/>
      <c r="G54" s="26"/>
      <c r="H54" s="4"/>
      <c r="I54" s="4"/>
      <c r="J54" s="4"/>
      <c r="K54" s="4"/>
      <c r="L54" s="4"/>
      <c r="M54" s="4"/>
      <c r="N54" s="4"/>
      <c r="O54" s="4"/>
      <c r="P54" s="4"/>
    </row>
    <row r="55" spans="2:16">
      <c r="B55" s="16"/>
      <c r="C55" s="16"/>
      <c r="D55" s="16"/>
      <c r="E55" s="46"/>
      <c r="F55" s="46"/>
      <c r="G55" s="26"/>
      <c r="H55" s="4"/>
      <c r="I55" s="4"/>
      <c r="J55" s="4"/>
      <c r="K55" s="4"/>
      <c r="L55" s="4"/>
      <c r="M55" s="4"/>
      <c r="N55" s="4"/>
      <c r="O55" s="4"/>
      <c r="P55" s="4"/>
    </row>
    <row r="56" spans="2:16">
      <c r="B56" s="16"/>
      <c r="C56" s="16"/>
      <c r="D56" s="16"/>
      <c r="E56" s="46"/>
      <c r="F56" s="46"/>
      <c r="G56" s="26"/>
      <c r="H56" s="4"/>
      <c r="I56" s="4"/>
      <c r="J56" s="4"/>
      <c r="K56" s="4"/>
      <c r="L56" s="4"/>
      <c r="M56" s="4"/>
      <c r="N56" s="4"/>
      <c r="O56" s="4"/>
      <c r="P56" s="4"/>
    </row>
    <row r="57" spans="2:16">
      <c r="B57" s="16"/>
      <c r="C57" s="16"/>
      <c r="D57" s="16"/>
      <c r="E57" s="46"/>
      <c r="F57" s="46"/>
      <c r="G57" s="26"/>
      <c r="H57" s="4"/>
      <c r="I57" s="4"/>
      <c r="J57" s="4"/>
      <c r="K57" s="4"/>
      <c r="L57" s="4"/>
      <c r="M57" s="4"/>
      <c r="N57" s="4"/>
      <c r="O57" s="4"/>
      <c r="P57" s="4"/>
    </row>
    <row r="58" spans="2:16">
      <c r="B58" s="16"/>
      <c r="C58" s="16"/>
      <c r="D58" s="16"/>
      <c r="E58" s="46"/>
      <c r="F58" s="46"/>
      <c r="G58" s="26"/>
      <c r="H58" s="4"/>
      <c r="I58" s="4"/>
      <c r="J58" s="4"/>
      <c r="K58" s="4"/>
      <c r="L58" s="4"/>
      <c r="M58" s="4"/>
      <c r="N58" s="4"/>
      <c r="O58" s="4"/>
      <c r="P58" s="4"/>
    </row>
    <row r="59" spans="2:16">
      <c r="B59" s="16"/>
      <c r="C59" s="16"/>
      <c r="D59" s="16"/>
      <c r="E59" s="46"/>
      <c r="F59" s="46"/>
      <c r="G59" s="26"/>
      <c r="H59" s="4"/>
      <c r="I59" s="4"/>
      <c r="J59" s="4"/>
      <c r="K59" s="4"/>
      <c r="L59" s="4"/>
      <c r="M59" s="4"/>
      <c r="N59" s="4"/>
      <c r="O59" s="4"/>
      <c r="P59" s="4"/>
    </row>
    <row r="60" spans="2:16">
      <c r="B60" s="16"/>
      <c r="C60" s="16"/>
      <c r="D60" s="16"/>
      <c r="E60" s="46"/>
      <c r="F60" s="46"/>
      <c r="G60" s="26"/>
      <c r="H60" s="4"/>
      <c r="I60" s="4"/>
      <c r="J60" s="4"/>
      <c r="K60" s="4"/>
      <c r="L60" s="4"/>
      <c r="M60" s="4"/>
      <c r="N60" s="4"/>
      <c r="O60" s="4"/>
      <c r="P60" s="4"/>
    </row>
    <row r="61" spans="2:16">
      <c r="B61" s="16"/>
      <c r="C61" s="16"/>
      <c r="D61" s="16"/>
      <c r="E61" s="46"/>
      <c r="F61" s="46"/>
      <c r="G61" s="26"/>
      <c r="H61" s="4"/>
      <c r="I61" s="4"/>
      <c r="J61" s="4"/>
      <c r="K61" s="4"/>
      <c r="L61" s="4"/>
      <c r="M61" s="4"/>
      <c r="N61" s="4"/>
      <c r="O61" s="4"/>
      <c r="P61" s="4"/>
    </row>
    <row r="62" spans="2:16">
      <c r="B62" s="16"/>
      <c r="C62" s="16"/>
      <c r="D62" s="16"/>
      <c r="E62" s="46"/>
      <c r="F62" s="46"/>
      <c r="G62" s="26"/>
      <c r="H62" s="4"/>
      <c r="I62" s="4"/>
      <c r="J62" s="4"/>
      <c r="K62" s="4"/>
      <c r="L62" s="4"/>
      <c r="M62" s="4"/>
      <c r="N62" s="4"/>
      <c r="O62" s="4"/>
      <c r="P62" s="4"/>
    </row>
    <row r="63" spans="2:16">
      <c r="B63" s="16"/>
      <c r="C63" s="16"/>
      <c r="D63" s="16"/>
      <c r="E63" s="46"/>
      <c r="F63" s="46"/>
      <c r="G63" s="26"/>
      <c r="H63" s="4"/>
      <c r="I63" s="4"/>
      <c r="J63" s="4"/>
      <c r="K63" s="4"/>
      <c r="L63" s="4"/>
      <c r="M63" s="4"/>
      <c r="N63" s="4"/>
      <c r="O63" s="4"/>
      <c r="P63" s="4"/>
    </row>
    <row r="64" spans="2:16">
      <c r="B64" s="16"/>
      <c r="C64" s="16"/>
      <c r="D64" s="16"/>
      <c r="E64" s="46"/>
      <c r="F64" s="46"/>
      <c r="G64" s="26"/>
      <c r="H64" s="4"/>
      <c r="I64" s="4"/>
      <c r="J64" s="4"/>
      <c r="K64" s="4"/>
      <c r="L64" s="4"/>
      <c r="M64" s="4"/>
      <c r="N64" s="4"/>
      <c r="O64" s="4"/>
      <c r="P64" s="4"/>
    </row>
    <row r="65" spans="2:16">
      <c r="B65" s="16"/>
      <c r="C65" s="16"/>
      <c r="D65" s="16"/>
      <c r="E65" s="46"/>
      <c r="F65" s="46"/>
      <c r="G65" s="26"/>
      <c r="H65" s="4"/>
      <c r="I65" s="4"/>
      <c r="J65" s="4"/>
      <c r="K65" s="4"/>
      <c r="L65" s="4"/>
      <c r="M65" s="4"/>
      <c r="N65" s="4"/>
      <c r="O65" s="4"/>
      <c r="P65" s="4"/>
    </row>
    <row r="66" spans="2:16">
      <c r="B66" s="16"/>
      <c r="C66" s="16"/>
      <c r="D66" s="16"/>
      <c r="E66" s="46"/>
      <c r="F66" s="46"/>
      <c r="G66" s="26"/>
      <c r="H66" s="4"/>
      <c r="I66" s="4"/>
      <c r="J66" s="4"/>
      <c r="K66" s="4"/>
      <c r="L66" s="4"/>
      <c r="M66" s="4"/>
      <c r="N66" s="4"/>
      <c r="O66" s="4"/>
      <c r="P66" s="4"/>
    </row>
    <row r="67" spans="2:16">
      <c r="B67" s="16"/>
      <c r="C67" s="16"/>
      <c r="D67" s="16"/>
      <c r="E67" s="46"/>
      <c r="F67" s="46"/>
      <c r="G67" s="26"/>
      <c r="H67" s="4"/>
      <c r="I67" s="4"/>
      <c r="J67" s="4"/>
      <c r="K67" s="4"/>
      <c r="L67" s="4"/>
      <c r="M67" s="4"/>
      <c r="N67" s="4"/>
      <c r="O67" s="4"/>
      <c r="P67" s="4"/>
    </row>
    <row r="68" spans="2:16">
      <c r="B68" s="16"/>
      <c r="C68" s="16"/>
      <c r="D68" s="16"/>
      <c r="E68" s="46"/>
      <c r="F68" s="46"/>
      <c r="G68" s="26"/>
      <c r="H68" s="4"/>
      <c r="I68" s="4"/>
      <c r="J68" s="4"/>
      <c r="K68" s="4"/>
      <c r="L68" s="4"/>
      <c r="M68" s="4"/>
      <c r="N68" s="4"/>
      <c r="O68" s="4"/>
      <c r="P68" s="4"/>
    </row>
    <row r="69" spans="2:16">
      <c r="B69" s="16"/>
      <c r="C69" s="16"/>
      <c r="D69" s="16"/>
      <c r="E69" s="46"/>
      <c r="F69" s="46"/>
      <c r="G69" s="26"/>
      <c r="H69" s="4"/>
      <c r="I69" s="4"/>
      <c r="J69" s="4"/>
      <c r="K69" s="4"/>
      <c r="L69" s="4"/>
      <c r="M69" s="4"/>
      <c r="N69" s="4"/>
      <c r="O69" s="4"/>
      <c r="P69" s="4"/>
    </row>
    <row r="70" spans="2:16">
      <c r="B70" s="16"/>
      <c r="C70" s="16"/>
      <c r="D70" s="16"/>
      <c r="E70" s="46"/>
      <c r="F70" s="46"/>
      <c r="G70" s="26"/>
      <c r="H70" s="4"/>
      <c r="I70" s="4"/>
      <c r="J70" s="4"/>
      <c r="K70" s="4"/>
      <c r="L70" s="4"/>
      <c r="M70" s="4"/>
      <c r="N70" s="4"/>
      <c r="O70" s="4"/>
      <c r="P70" s="4"/>
    </row>
    <row r="71" spans="2:16">
      <c r="B71" s="16" t="s">
        <v>277</v>
      </c>
      <c r="C71" s="16"/>
      <c r="D71" s="16"/>
      <c r="E71" s="46"/>
      <c r="F71" s="46"/>
      <c r="G71" s="26"/>
      <c r="H71" s="4"/>
      <c r="I71" s="4"/>
      <c r="J71" s="4"/>
      <c r="K71" s="4"/>
      <c r="L71" s="4"/>
      <c r="M71" s="4"/>
      <c r="N71" s="4"/>
      <c r="O71" s="4"/>
      <c r="P71" s="4"/>
    </row>
    <row r="72" spans="2:16">
      <c r="B72" s="16"/>
      <c r="C72" s="16"/>
      <c r="D72" s="16"/>
      <c r="E72" s="46"/>
      <c r="F72" s="46"/>
      <c r="G72" s="26"/>
      <c r="H72" s="4"/>
      <c r="I72" s="4"/>
      <c r="J72" s="4"/>
      <c r="K72" s="4"/>
      <c r="L72" s="4"/>
      <c r="M72" s="4"/>
      <c r="N72" s="4"/>
      <c r="O72" s="4"/>
      <c r="P72" s="4"/>
    </row>
    <row r="73" spans="2:16">
      <c r="B73" s="49" t="s">
        <v>355</v>
      </c>
      <c r="C73" s="49"/>
      <c r="D73" s="56"/>
      <c r="E73" s="34"/>
      <c r="F73" s="34"/>
      <c r="G73" s="26"/>
      <c r="H73" s="4"/>
      <c r="I73" s="4"/>
      <c r="J73" s="4"/>
      <c r="K73" s="4"/>
      <c r="L73" s="4"/>
      <c r="M73" s="4"/>
      <c r="N73" s="4"/>
      <c r="O73" s="4"/>
      <c r="P73" s="4"/>
    </row>
    <row r="74" spans="2:16">
      <c r="B74" s="49"/>
      <c r="C74" s="49"/>
      <c r="D74" s="56"/>
      <c r="E74" s="34"/>
      <c r="F74" s="34"/>
      <c r="G74" s="26"/>
      <c r="H74" s="4"/>
      <c r="I74" s="4"/>
      <c r="J74" s="4"/>
      <c r="K74" s="4"/>
      <c r="L74" s="4"/>
      <c r="M74" s="4"/>
      <c r="N74" s="4"/>
      <c r="O74" s="4"/>
      <c r="P74" s="4"/>
    </row>
    <row r="75" spans="2:16">
      <c r="B75" s="16" t="s">
        <v>22</v>
      </c>
      <c r="C75" s="16"/>
      <c r="D75" s="47" t="s">
        <v>315</v>
      </c>
      <c r="E75" s="34"/>
      <c r="F75" s="34"/>
      <c r="G75" s="26"/>
      <c r="H75" s="4"/>
      <c r="I75" s="4"/>
      <c r="J75" s="4"/>
      <c r="K75" s="4"/>
      <c r="L75" s="4"/>
      <c r="M75" s="4"/>
      <c r="N75" s="4"/>
      <c r="O75" s="4"/>
      <c r="P75" s="4"/>
    </row>
    <row r="76" spans="2:16">
      <c r="B76" s="53"/>
      <c r="C76" s="53"/>
      <c r="D76" s="47" t="s">
        <v>265</v>
      </c>
      <c r="E76" s="34"/>
      <c r="F76" s="34"/>
      <c r="G76" s="26"/>
      <c r="H76" s="4"/>
      <c r="I76" s="4"/>
      <c r="J76" s="4"/>
      <c r="K76" s="4"/>
      <c r="L76" s="4"/>
      <c r="M76" s="4"/>
      <c r="N76" s="4"/>
      <c r="O76" s="4"/>
      <c r="P76" s="4"/>
    </row>
    <row r="77" spans="2:16">
      <c r="B77" s="53"/>
      <c r="C77" s="53"/>
      <c r="D77" s="47"/>
      <c r="E77" s="34"/>
      <c r="F77" s="34"/>
      <c r="G77" s="26"/>
      <c r="H77" s="4"/>
      <c r="I77" s="4"/>
      <c r="J77" s="4"/>
      <c r="K77" s="4"/>
      <c r="L77" s="4"/>
      <c r="M77" s="4"/>
      <c r="N77" s="4"/>
      <c r="O77" s="4"/>
      <c r="P77" s="4"/>
    </row>
    <row r="78" spans="2:16">
      <c r="B78" s="58" t="s">
        <v>404</v>
      </c>
      <c r="C78" s="58"/>
      <c r="D78" s="65">
        <v>5471693</v>
      </c>
      <c r="E78" s="105"/>
      <c r="F78" s="34"/>
      <c r="G78" s="26"/>
      <c r="H78" s="4"/>
      <c r="I78" s="4"/>
      <c r="J78" s="4"/>
      <c r="K78" s="4"/>
      <c r="L78" s="4"/>
      <c r="M78" s="4"/>
      <c r="N78" s="4"/>
      <c r="O78" s="4"/>
      <c r="P78" s="4"/>
    </row>
    <row r="79" spans="2:16">
      <c r="B79" s="58" t="s">
        <v>515</v>
      </c>
      <c r="C79" s="58"/>
      <c r="D79" s="65">
        <v>49839478</v>
      </c>
      <c r="E79" s="105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2:16">
      <c r="B80" s="103"/>
      <c r="C80" s="103"/>
      <c r="D80" s="65"/>
      <c r="E80" s="10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>
      <c r="B81" s="53" t="s">
        <v>19</v>
      </c>
      <c r="C81" s="53"/>
      <c r="D81" s="66">
        <f>SUM(D78:D80)</f>
        <v>55311171</v>
      </c>
      <c r="E81" s="165"/>
      <c r="F81" s="165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6">
      <c r="B82" s="49"/>
      <c r="C82" s="49"/>
      <c r="D82" s="48"/>
      <c r="E82" s="4"/>
      <c r="F82" s="20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>
      <c r="B83" s="49"/>
      <c r="C83" s="49"/>
      <c r="D83" s="48"/>
      <c r="E83" s="4"/>
      <c r="F83" s="35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2:16">
      <c r="B84" s="49"/>
      <c r="C84" s="49"/>
      <c r="D84" s="48"/>
      <c r="E84" s="4"/>
      <c r="F84" s="35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>
      <c r="B85" s="49"/>
      <c r="C85" s="49"/>
      <c r="D85" s="48"/>
      <c r="E85" s="4"/>
      <c r="F85" s="35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2:16">
      <c r="B86" s="49"/>
      <c r="C86" s="49"/>
      <c r="D86" s="48"/>
      <c r="E86" s="4"/>
      <c r="F86" s="35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2:16">
      <c r="B87" s="49"/>
      <c r="C87" s="49"/>
      <c r="D87" s="48"/>
      <c r="E87" s="4"/>
      <c r="F87" s="35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2:16">
      <c r="B88" s="49"/>
      <c r="C88" s="49"/>
      <c r="D88" s="48"/>
      <c r="E88" s="4"/>
      <c r="F88" s="35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2:16">
      <c r="B89" s="49"/>
      <c r="C89" s="49"/>
      <c r="D89" s="48"/>
      <c r="E89" s="4"/>
      <c r="F89" s="35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2:16">
      <c r="B90" s="49"/>
      <c r="C90" s="49"/>
      <c r="D90" s="48"/>
      <c r="E90" s="4"/>
      <c r="F90" s="35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2:16">
      <c r="B91" s="49"/>
      <c r="C91" s="49"/>
      <c r="D91" s="48"/>
      <c r="E91" s="4"/>
      <c r="F91" s="35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2:16">
      <c r="B92" s="49"/>
      <c r="C92" s="49"/>
      <c r="D92" s="48"/>
      <c r="E92" s="4"/>
      <c r="F92" s="35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2:16">
      <c r="B93" s="49"/>
      <c r="C93" s="49"/>
      <c r="D93" s="48"/>
      <c r="E93" s="4"/>
      <c r="F93" s="35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2:16">
      <c r="B94" s="49"/>
      <c r="C94" s="49"/>
      <c r="D94" s="48"/>
      <c r="E94" s="4"/>
      <c r="F94" s="35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2:16">
      <c r="B95" s="49"/>
      <c r="C95" s="49"/>
      <c r="D95" s="48"/>
      <c r="E95" s="4"/>
      <c r="F95" s="35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2:16">
      <c r="B96" s="49"/>
      <c r="C96" s="49"/>
      <c r="D96" s="48"/>
      <c r="E96" s="4"/>
      <c r="F96" s="35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2:16">
      <c r="B97" s="49"/>
      <c r="C97" s="49"/>
      <c r="D97" s="48"/>
      <c r="E97" s="4"/>
      <c r="F97" s="35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2:16">
      <c r="B98" s="49"/>
      <c r="C98" s="49"/>
      <c r="D98" s="48"/>
      <c r="E98" s="4"/>
      <c r="F98" s="35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2:16">
      <c r="B99" s="49"/>
      <c r="C99" s="49"/>
      <c r="D99" s="48"/>
      <c r="E99" s="4"/>
      <c r="F99" s="35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2:16">
      <c r="B100" s="49"/>
      <c r="C100" s="49"/>
      <c r="D100" s="48"/>
      <c r="E100" s="4"/>
      <c r="F100" s="35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2:16">
      <c r="B101" s="49"/>
      <c r="C101" s="49"/>
      <c r="D101" s="48"/>
      <c r="E101" s="4"/>
      <c r="F101" s="35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>
      <c r="B102" s="49"/>
      <c r="C102" s="49"/>
      <c r="D102" s="48"/>
      <c r="E102" s="4"/>
      <c r="F102" s="35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2:16">
      <c r="B103" s="49"/>
      <c r="C103" s="49"/>
      <c r="D103" s="48"/>
      <c r="E103" s="4"/>
      <c r="F103" s="35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2:16">
      <c r="B104" s="49"/>
      <c r="C104" s="49"/>
      <c r="D104" s="48"/>
      <c r="E104" s="4"/>
      <c r="F104" s="35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2:16">
      <c r="B105" s="16" t="s">
        <v>277</v>
      </c>
      <c r="C105" s="16"/>
      <c r="D105" s="48"/>
      <c r="E105" s="4"/>
      <c r="F105" s="35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2:16">
      <c r="B106" s="49"/>
      <c r="C106" s="49"/>
      <c r="D106" s="48"/>
      <c r="E106" s="4"/>
      <c r="F106" s="35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2:16">
      <c r="B107" s="49" t="s">
        <v>541</v>
      </c>
      <c r="C107" s="49"/>
      <c r="D107" s="56"/>
      <c r="E107" s="9"/>
      <c r="F107" s="4"/>
      <c r="G107" s="4"/>
      <c r="H107" s="4"/>
      <c r="I107" s="4"/>
      <c r="J107" s="4"/>
      <c r="K107" s="4"/>
      <c r="L107" s="4"/>
      <c r="M107" s="8"/>
      <c r="N107" s="4"/>
      <c r="O107" s="8"/>
      <c r="P107" s="4"/>
    </row>
    <row r="108" spans="2:16">
      <c r="B108" s="49"/>
      <c r="C108" s="49"/>
      <c r="D108" s="56"/>
      <c r="E108" s="4"/>
      <c r="F108" s="9"/>
      <c r="G108" s="4"/>
      <c r="H108" s="4"/>
      <c r="I108" s="4"/>
      <c r="J108" s="4"/>
      <c r="K108" s="4"/>
      <c r="L108" s="4"/>
      <c r="M108" s="8"/>
      <c r="N108" s="4"/>
      <c r="O108" s="8"/>
      <c r="P108" s="4"/>
    </row>
    <row r="109" spans="2:16">
      <c r="B109" s="16" t="s">
        <v>22</v>
      </c>
      <c r="C109" s="16"/>
      <c r="D109" s="47" t="s">
        <v>315</v>
      </c>
      <c r="E109" s="22"/>
      <c r="F109" s="4"/>
      <c r="G109" s="4"/>
      <c r="H109" s="4"/>
      <c r="I109" s="4"/>
      <c r="J109" s="4"/>
      <c r="K109" s="4"/>
      <c r="L109" s="4"/>
      <c r="M109" s="8"/>
      <c r="N109" s="4"/>
      <c r="O109" s="8"/>
      <c r="P109" s="4"/>
    </row>
    <row r="110" spans="2:16">
      <c r="B110" s="53"/>
      <c r="C110" s="53"/>
      <c r="D110" s="47" t="s">
        <v>265</v>
      </c>
      <c r="E110" s="15"/>
      <c r="F110" s="4"/>
      <c r="G110" s="4"/>
      <c r="H110" s="4"/>
      <c r="I110" s="4"/>
      <c r="J110" s="4"/>
      <c r="K110" s="4"/>
      <c r="L110" s="4"/>
      <c r="M110" s="8"/>
      <c r="N110" s="4"/>
      <c r="O110" s="8"/>
      <c r="P110" s="4"/>
    </row>
    <row r="111" spans="2:16">
      <c r="B111" s="67"/>
      <c r="C111" s="67"/>
      <c r="D111" s="96"/>
      <c r="E111" s="15"/>
      <c r="F111" s="4"/>
      <c r="G111" s="4"/>
      <c r="H111" s="4"/>
      <c r="I111" s="4"/>
      <c r="J111" s="4"/>
      <c r="K111" s="4"/>
      <c r="L111" s="4"/>
      <c r="M111" s="8"/>
      <c r="N111" s="4"/>
      <c r="O111" s="8"/>
      <c r="P111" s="4"/>
    </row>
    <row r="112" spans="2:16">
      <c r="B112" s="58" t="s">
        <v>520</v>
      </c>
      <c r="C112" s="58"/>
      <c r="D112" s="65">
        <v>38393</v>
      </c>
      <c r="F112" s="4"/>
      <c r="G112" s="4"/>
      <c r="H112" s="4"/>
      <c r="I112" s="4"/>
      <c r="J112" s="4"/>
      <c r="K112" s="4"/>
      <c r="L112" s="4"/>
      <c r="M112" s="8"/>
      <c r="N112" s="4"/>
      <c r="O112" s="8"/>
      <c r="P112" s="4"/>
    </row>
    <row r="113" spans="2:16">
      <c r="B113" s="58" t="s">
        <v>521</v>
      </c>
      <c r="C113" s="58"/>
      <c r="D113" s="65">
        <v>8</v>
      </c>
      <c r="F113" s="4"/>
      <c r="G113" s="4"/>
      <c r="H113" s="4"/>
      <c r="I113" s="4"/>
      <c r="J113" s="4"/>
      <c r="K113" s="4"/>
      <c r="L113" s="4"/>
      <c r="M113" s="8"/>
      <c r="N113" s="4"/>
      <c r="O113" s="8"/>
      <c r="P113" s="4"/>
    </row>
    <row r="114" spans="2:16">
      <c r="B114" s="58" t="s">
        <v>257</v>
      </c>
      <c r="C114" s="58"/>
      <c r="D114" s="65">
        <v>445618</v>
      </c>
      <c r="F114" s="4"/>
      <c r="G114" s="4"/>
      <c r="H114" s="4"/>
      <c r="I114" s="4"/>
      <c r="J114" s="4"/>
      <c r="K114" s="4"/>
      <c r="L114" s="4"/>
      <c r="M114" s="8"/>
      <c r="N114" s="4"/>
      <c r="O114" s="8"/>
      <c r="P114" s="4"/>
    </row>
    <row r="115" spans="2:16">
      <c r="B115" s="58" t="s">
        <v>258</v>
      </c>
      <c r="C115" s="58"/>
      <c r="D115" s="65">
        <v>166</v>
      </c>
      <c r="F115" s="4"/>
      <c r="G115" s="4"/>
      <c r="H115" s="4"/>
      <c r="I115" s="4"/>
      <c r="J115" s="4"/>
      <c r="K115" s="4"/>
      <c r="L115" s="4"/>
      <c r="M115" s="8"/>
      <c r="N115" s="4"/>
      <c r="O115" s="8"/>
      <c r="P115" s="4"/>
    </row>
    <row r="116" spans="2:16">
      <c r="B116" s="58" t="s">
        <v>516</v>
      </c>
      <c r="C116" s="58"/>
      <c r="D116" s="65">
        <v>10260</v>
      </c>
      <c r="F116" s="4"/>
      <c r="G116" s="4"/>
      <c r="H116" s="4"/>
      <c r="I116" s="4"/>
      <c r="J116" s="4"/>
      <c r="K116" s="4"/>
      <c r="L116" s="4"/>
      <c r="M116" s="8"/>
      <c r="N116" s="4"/>
      <c r="O116" s="8"/>
      <c r="P116" s="4"/>
    </row>
    <row r="117" spans="2:16">
      <c r="B117" s="58" t="s">
        <v>517</v>
      </c>
      <c r="C117" s="58"/>
      <c r="D117" s="65">
        <v>342</v>
      </c>
      <c r="F117" s="4"/>
      <c r="G117" s="4"/>
      <c r="H117" s="4"/>
      <c r="I117" s="4"/>
      <c r="J117" s="4"/>
      <c r="K117" s="4"/>
      <c r="L117" s="4"/>
      <c r="M117" s="8"/>
      <c r="N117" s="4"/>
      <c r="O117" s="8"/>
      <c r="P117" s="4"/>
    </row>
    <row r="118" spans="2:16">
      <c r="B118" s="58" t="s">
        <v>518</v>
      </c>
      <c r="C118" s="58"/>
      <c r="D118" s="65">
        <v>223572</v>
      </c>
      <c r="F118" s="4"/>
      <c r="G118" s="4"/>
      <c r="H118" s="4"/>
      <c r="I118" s="4"/>
      <c r="J118" s="4"/>
      <c r="K118" s="4"/>
      <c r="L118" s="4"/>
      <c r="M118" s="8"/>
      <c r="N118" s="4"/>
      <c r="O118" s="8"/>
      <c r="P118" s="4"/>
    </row>
    <row r="119" spans="2:16">
      <c r="B119" s="58" t="s">
        <v>232</v>
      </c>
      <c r="C119" s="58"/>
      <c r="D119" s="65">
        <v>140519</v>
      </c>
      <c r="F119" s="4"/>
      <c r="G119" s="4"/>
      <c r="H119" s="4"/>
      <c r="I119" s="4"/>
      <c r="J119" s="4"/>
      <c r="K119" s="4"/>
      <c r="L119" s="4"/>
      <c r="M119" s="8"/>
      <c r="N119" s="4"/>
      <c r="O119" s="8"/>
      <c r="P119" s="4"/>
    </row>
    <row r="120" spans="2:16">
      <c r="B120" s="58" t="s">
        <v>519</v>
      </c>
      <c r="C120" s="58"/>
      <c r="D120" s="65">
        <v>21571</v>
      </c>
      <c r="F120" s="4"/>
      <c r="G120" s="4"/>
      <c r="H120" s="4"/>
      <c r="I120" s="4"/>
      <c r="J120" s="4"/>
      <c r="K120" s="4"/>
      <c r="L120" s="4"/>
      <c r="M120" s="8"/>
      <c r="N120" s="4"/>
      <c r="O120" s="8"/>
      <c r="P120" s="4"/>
    </row>
    <row r="121" spans="2:16">
      <c r="B121" s="58" t="s">
        <v>233</v>
      </c>
      <c r="C121" s="58"/>
      <c r="D121" s="65">
        <v>32037</v>
      </c>
      <c r="F121" s="4"/>
      <c r="G121" s="4"/>
      <c r="H121" s="4"/>
      <c r="I121" s="4"/>
      <c r="J121" s="4"/>
      <c r="K121" s="4"/>
      <c r="L121" s="4"/>
      <c r="M121" s="8"/>
      <c r="N121" s="4"/>
      <c r="O121" s="8"/>
      <c r="P121" s="4"/>
    </row>
    <row r="122" spans="2:16">
      <c r="B122" s="58" t="s">
        <v>234</v>
      </c>
      <c r="C122" s="58"/>
      <c r="D122" s="65">
        <v>6200</v>
      </c>
      <c r="F122" s="4"/>
      <c r="G122" s="4"/>
      <c r="H122" s="4"/>
      <c r="I122" s="4"/>
      <c r="J122" s="4"/>
      <c r="K122" s="4"/>
      <c r="L122" s="4"/>
      <c r="M122" s="8"/>
      <c r="N122" s="4"/>
      <c r="O122" s="8"/>
      <c r="P122" s="4"/>
    </row>
    <row r="123" spans="2:16">
      <c r="B123" s="58" t="s">
        <v>259</v>
      </c>
      <c r="C123" s="58"/>
      <c r="D123" s="65">
        <v>1699757</v>
      </c>
      <c r="F123" s="4"/>
      <c r="G123" s="4"/>
      <c r="H123" s="4"/>
      <c r="I123" s="4"/>
      <c r="J123" s="4"/>
      <c r="K123" s="4"/>
      <c r="L123" s="4"/>
      <c r="M123" s="8"/>
      <c r="N123" s="4"/>
      <c r="O123" s="8"/>
      <c r="P123" s="4"/>
    </row>
    <row r="124" spans="2:16">
      <c r="B124" s="48"/>
      <c r="C124" s="48"/>
      <c r="D124" s="57"/>
      <c r="E124" s="9"/>
      <c r="F124" s="4"/>
      <c r="G124" s="4"/>
      <c r="H124" s="4"/>
      <c r="I124" s="4"/>
      <c r="J124" s="4"/>
      <c r="K124" s="4"/>
      <c r="L124" s="8"/>
      <c r="M124" s="8"/>
      <c r="N124" s="4"/>
      <c r="O124" s="8"/>
      <c r="P124" s="4"/>
    </row>
    <row r="125" spans="2:16">
      <c r="B125" s="53" t="s">
        <v>19</v>
      </c>
      <c r="C125" s="53"/>
      <c r="D125" s="66">
        <f>SUM(D112:D124)</f>
        <v>2618443</v>
      </c>
      <c r="E125" s="15"/>
      <c r="F125" s="4"/>
      <c r="G125" s="4"/>
      <c r="H125" s="4"/>
      <c r="I125" s="4"/>
      <c r="J125" s="4"/>
      <c r="K125" s="4"/>
      <c r="L125" s="8"/>
      <c r="M125" s="8"/>
      <c r="N125" s="4"/>
      <c r="O125" s="8"/>
      <c r="P125" s="4"/>
    </row>
    <row r="126" spans="2:16">
      <c r="B126" s="67"/>
      <c r="C126" s="67"/>
      <c r="D126" s="118"/>
      <c r="E126" s="15"/>
      <c r="F126" s="4"/>
      <c r="G126" s="4"/>
      <c r="H126" s="4"/>
      <c r="I126" s="4"/>
      <c r="J126" s="4"/>
      <c r="K126" s="4"/>
      <c r="L126" s="8"/>
      <c r="M126" s="8"/>
      <c r="N126" s="4"/>
      <c r="O126" s="8"/>
      <c r="P126" s="4"/>
    </row>
    <row r="127" spans="2:16" ht="15.75" thickBot="1">
      <c r="B127" s="98" t="s">
        <v>356</v>
      </c>
      <c r="C127" s="98"/>
      <c r="D127" s="119">
        <f>D125+D81+D49+D34</f>
        <v>991969029</v>
      </c>
      <c r="E127" s="15"/>
      <c r="F127" s="4"/>
      <c r="G127" s="4"/>
      <c r="H127" s="4"/>
      <c r="I127" s="4"/>
      <c r="J127" s="4"/>
      <c r="K127" s="4"/>
      <c r="L127" s="8"/>
      <c r="M127" s="8"/>
      <c r="N127" s="4"/>
      <c r="O127" s="8"/>
      <c r="P127" s="4"/>
    </row>
    <row r="128" spans="2:16" ht="15.75" thickTop="1">
      <c r="B128" s="16"/>
      <c r="C128" s="16"/>
      <c r="D128" s="16"/>
      <c r="E128" s="4"/>
      <c r="F128" s="4"/>
      <c r="G128" s="4"/>
      <c r="H128" s="4"/>
      <c r="I128" s="4"/>
      <c r="J128" s="4"/>
      <c r="K128" s="4"/>
      <c r="L128" s="8"/>
      <c r="M128" s="4"/>
      <c r="N128" s="4"/>
      <c r="O128" s="4"/>
      <c r="P128" s="4"/>
    </row>
    <row r="129" spans="2:16">
      <c r="B129" s="16"/>
      <c r="C129" s="16"/>
      <c r="D129" s="16"/>
      <c r="E129" s="4"/>
      <c r="F129" s="4"/>
      <c r="G129" s="4"/>
      <c r="H129" s="4"/>
      <c r="I129" s="4"/>
      <c r="J129" s="4"/>
      <c r="K129" s="4"/>
      <c r="L129" s="8"/>
      <c r="M129" s="4"/>
      <c r="N129" s="4"/>
      <c r="O129" s="4"/>
      <c r="P129" s="4"/>
    </row>
    <row r="130" spans="2:16">
      <c r="B130" s="16"/>
      <c r="C130" s="16"/>
      <c r="D130" s="16"/>
      <c r="E130" s="4"/>
      <c r="F130" s="4"/>
      <c r="G130" s="4"/>
      <c r="H130" s="4"/>
      <c r="I130" s="4"/>
      <c r="J130" s="4"/>
      <c r="K130" s="4"/>
      <c r="L130" s="8"/>
      <c r="M130" s="4"/>
      <c r="N130" s="4"/>
      <c r="O130" s="4"/>
      <c r="P130" s="4"/>
    </row>
    <row r="131" spans="2:16">
      <c r="B131" s="16"/>
      <c r="C131" s="16"/>
      <c r="D131" s="16"/>
      <c r="E131" s="4"/>
      <c r="F131" s="4"/>
      <c r="G131" s="4"/>
      <c r="H131" s="4"/>
      <c r="I131" s="4"/>
      <c r="J131" s="4"/>
      <c r="K131" s="4"/>
      <c r="L131" s="8"/>
      <c r="M131" s="4"/>
      <c r="N131" s="4"/>
      <c r="O131" s="4"/>
      <c r="P131" s="4"/>
    </row>
    <row r="132" spans="2:16">
      <c r="B132" s="16"/>
      <c r="C132" s="16"/>
      <c r="D132" s="16"/>
      <c r="E132" s="4"/>
      <c r="F132" s="4"/>
      <c r="G132" s="4"/>
      <c r="H132" s="4"/>
      <c r="I132" s="4"/>
      <c r="J132" s="4"/>
      <c r="K132" s="4"/>
      <c r="L132" s="8"/>
      <c r="M132" s="4"/>
      <c r="N132" s="4"/>
      <c r="O132" s="4"/>
      <c r="P132" s="4"/>
    </row>
    <row r="133" spans="2:16">
      <c r="B133" s="16"/>
      <c r="C133" s="16"/>
      <c r="D133" s="16"/>
      <c r="E133" s="4"/>
      <c r="F133" s="4"/>
      <c r="G133" s="4"/>
      <c r="H133" s="4"/>
      <c r="I133" s="4"/>
      <c r="J133" s="4"/>
      <c r="K133" s="4"/>
      <c r="L133" s="8"/>
      <c r="M133" s="4"/>
      <c r="N133" s="4"/>
      <c r="O133" s="4"/>
      <c r="P133" s="4"/>
    </row>
    <row r="134" spans="2:16">
      <c r="B134" s="16"/>
      <c r="C134" s="16"/>
      <c r="D134" s="16"/>
      <c r="E134" s="4"/>
      <c r="F134" s="4"/>
      <c r="G134" s="4"/>
      <c r="H134" s="4"/>
      <c r="I134" s="4"/>
      <c r="J134" s="4"/>
      <c r="K134" s="4"/>
      <c r="L134" s="8"/>
      <c r="M134" s="4"/>
      <c r="N134" s="4"/>
      <c r="O134" s="4"/>
      <c r="P134" s="4"/>
    </row>
    <row r="135" spans="2:16">
      <c r="B135" s="16"/>
      <c r="C135" s="16"/>
      <c r="D135" s="16"/>
      <c r="E135" s="4"/>
      <c r="F135" s="4"/>
      <c r="G135" s="4"/>
      <c r="H135" s="4"/>
      <c r="I135" s="4"/>
      <c r="J135" s="4"/>
      <c r="K135" s="4"/>
      <c r="L135" s="8"/>
      <c r="M135" s="4"/>
      <c r="N135" s="4"/>
      <c r="O135" s="4"/>
      <c r="P135" s="4"/>
    </row>
    <row r="136" spans="2:16">
      <c r="B136" s="16"/>
      <c r="C136" s="16"/>
      <c r="D136" s="16"/>
      <c r="E136" s="4"/>
      <c r="F136" s="4"/>
      <c r="G136" s="4"/>
      <c r="H136" s="4"/>
      <c r="I136" s="4"/>
      <c r="J136" s="4"/>
      <c r="K136" s="4"/>
      <c r="L136" s="8"/>
      <c r="M136" s="4"/>
      <c r="N136" s="4"/>
      <c r="O136" s="4"/>
      <c r="P136" s="4"/>
    </row>
    <row r="137" spans="2:16">
      <c r="B137" s="16"/>
      <c r="C137" s="16"/>
      <c r="D137" s="16"/>
      <c r="E137" s="4"/>
      <c r="F137" s="4"/>
      <c r="G137" s="4"/>
      <c r="H137" s="4"/>
      <c r="I137" s="4"/>
      <c r="J137" s="4"/>
      <c r="K137" s="4"/>
      <c r="L137" s="8"/>
      <c r="M137" s="4"/>
      <c r="N137" s="4"/>
      <c r="O137" s="4"/>
      <c r="P137" s="4"/>
    </row>
    <row r="138" spans="2:16">
      <c r="B138" s="16"/>
      <c r="C138" s="16"/>
      <c r="D138" s="16"/>
      <c r="E138" s="4"/>
      <c r="F138" s="4"/>
      <c r="G138" s="4"/>
      <c r="H138" s="4"/>
      <c r="I138" s="4"/>
      <c r="J138" s="4"/>
      <c r="K138" s="4"/>
      <c r="L138" s="8"/>
      <c r="M138" s="4"/>
      <c r="N138" s="4"/>
      <c r="O138" s="4"/>
      <c r="P138" s="4"/>
    </row>
    <row r="139" spans="2:16">
      <c r="B139" s="16" t="s">
        <v>277</v>
      </c>
      <c r="C139" s="16"/>
      <c r="D139" s="16"/>
      <c r="E139" s="4"/>
      <c r="F139" s="4"/>
      <c r="G139" s="4"/>
      <c r="H139" s="4"/>
      <c r="I139" s="4"/>
      <c r="J139" s="4"/>
      <c r="K139" s="4"/>
      <c r="L139" s="8"/>
      <c r="M139" s="4"/>
      <c r="N139" s="4"/>
      <c r="O139" s="4"/>
      <c r="P139" s="4"/>
    </row>
    <row r="140" spans="2:16">
      <c r="B140" s="16"/>
      <c r="C140" s="16"/>
      <c r="D140" s="16"/>
      <c r="E140" s="4"/>
      <c r="F140" s="4"/>
      <c r="G140" s="4"/>
      <c r="H140" s="4"/>
      <c r="I140" s="4"/>
      <c r="J140" s="4"/>
      <c r="K140" s="4"/>
      <c r="L140" s="8"/>
      <c r="M140" s="4"/>
      <c r="N140" s="4"/>
      <c r="O140" s="4"/>
      <c r="P140" s="4"/>
    </row>
    <row r="141" spans="2:16">
      <c r="B141" s="49" t="s">
        <v>542</v>
      </c>
      <c r="C141" s="49"/>
      <c r="D141" s="56"/>
      <c r="E141" s="9"/>
      <c r="F141" s="9"/>
      <c r="G141" s="4"/>
      <c r="H141" s="4"/>
      <c r="I141" s="4"/>
      <c r="J141" s="4"/>
      <c r="K141" s="4"/>
      <c r="L141" s="8"/>
      <c r="M141" s="4"/>
      <c r="N141" s="4"/>
      <c r="O141" s="4"/>
      <c r="P141" s="4"/>
    </row>
    <row r="142" spans="2:16">
      <c r="B142" s="49"/>
      <c r="C142" s="49"/>
      <c r="D142" s="56"/>
      <c r="E142" s="4"/>
      <c r="F142" s="4"/>
      <c r="G142" s="9"/>
      <c r="H142" s="4"/>
      <c r="I142" s="4"/>
      <c r="J142" s="4"/>
      <c r="K142" s="4"/>
      <c r="L142" s="8"/>
      <c r="M142" s="4"/>
      <c r="N142" s="4"/>
      <c r="O142" s="4"/>
      <c r="P142" s="4"/>
    </row>
    <row r="143" spans="2:16">
      <c r="B143" s="16" t="s">
        <v>22</v>
      </c>
      <c r="C143" s="16"/>
      <c r="D143" s="47" t="s">
        <v>315</v>
      </c>
      <c r="E143" s="14"/>
      <c r="F143" s="14"/>
      <c r="G143" s="4"/>
      <c r="H143" s="4"/>
      <c r="I143" s="4"/>
      <c r="J143" s="4"/>
      <c r="K143" s="4"/>
      <c r="L143" s="13"/>
      <c r="M143" s="4"/>
      <c r="N143" s="4"/>
      <c r="O143" s="4"/>
      <c r="P143" s="4"/>
    </row>
    <row r="144" spans="2:16">
      <c r="B144" s="53"/>
      <c r="C144" s="53"/>
      <c r="D144" s="47" t="s">
        <v>265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2:16">
      <c r="B145" s="53"/>
      <c r="C145" s="53"/>
      <c r="D145" s="48"/>
      <c r="E145" s="14"/>
      <c r="F145" s="1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2:16">
      <c r="B146" s="59" t="s">
        <v>392</v>
      </c>
      <c r="C146" s="48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2:16">
      <c r="B147" s="58" t="s">
        <v>595</v>
      </c>
      <c r="C147" s="48"/>
      <c r="D147" s="65">
        <v>6458880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2:16">
      <c r="B148" s="58" t="s">
        <v>581</v>
      </c>
      <c r="C148" s="48"/>
      <c r="D148" s="65">
        <v>4283700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2:16">
      <c r="B149" s="58" t="s">
        <v>582</v>
      </c>
      <c r="C149" s="48"/>
      <c r="D149" s="65">
        <v>95263721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2:16">
      <c r="B150" s="59" t="s">
        <v>583</v>
      </c>
      <c r="C150" s="48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2:16">
      <c r="B151" s="58" t="s">
        <v>584</v>
      </c>
      <c r="C151" s="48"/>
      <c r="D151" s="65">
        <v>1170016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2:16">
      <c r="B152" s="58" t="s">
        <v>596</v>
      </c>
      <c r="C152" s="48"/>
      <c r="D152" s="65">
        <v>4171077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2:16">
      <c r="B153" s="58" t="s">
        <v>597</v>
      </c>
      <c r="D153" s="65">
        <v>111131033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2:16">
      <c r="B154" s="58" t="s">
        <v>585</v>
      </c>
      <c r="D154" s="65">
        <v>867095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2:16">
      <c r="B155" s="58" t="s">
        <v>586</v>
      </c>
      <c r="D155" s="65">
        <v>3401585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2:16">
      <c r="B156" s="58" t="s">
        <v>587</v>
      </c>
      <c r="D156" s="65">
        <v>18385926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2:16">
      <c r="B157" s="58" t="s">
        <v>588</v>
      </c>
      <c r="D157" s="65">
        <v>3479344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2:16">
      <c r="B158" s="58" t="s">
        <v>589</v>
      </c>
      <c r="D158" s="65">
        <v>1169628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2:16">
      <c r="B159" s="58" t="s">
        <v>598</v>
      </c>
      <c r="D159" s="65">
        <v>1370774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2:16">
      <c r="B160" s="58" t="s">
        <v>590</v>
      </c>
      <c r="D160" s="65">
        <v>2053430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2:16">
      <c r="B161" s="58" t="s">
        <v>591</v>
      </c>
      <c r="D161" s="65">
        <v>147947035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2:16">
      <c r="B162" s="58" t="s">
        <v>592</v>
      </c>
      <c r="D162" s="65">
        <v>5824627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2:16">
      <c r="B163" s="58" t="s">
        <v>593</v>
      </c>
      <c r="D163" s="65">
        <v>8963980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2:16">
      <c r="B164" s="58" t="s">
        <v>594</v>
      </c>
      <c r="C164" s="48"/>
      <c r="D164" s="65">
        <v>173460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2:16">
      <c r="B165" s="48"/>
      <c r="C165" s="48"/>
      <c r="D165" s="6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2:16">
      <c r="B166" s="53" t="s">
        <v>19</v>
      </c>
      <c r="C166" s="53"/>
      <c r="D166" s="66">
        <f>SUM(D147:D165)</f>
        <v>416115311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2:16">
      <c r="B167" s="53"/>
      <c r="C167" s="53"/>
      <c r="D167" s="9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2:16">
      <c r="B168" s="53"/>
      <c r="C168" s="53"/>
      <c r="D168" s="9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2:16">
      <c r="B169" s="53"/>
      <c r="C169" s="53"/>
      <c r="D169" s="9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2:16">
      <c r="B170" s="53"/>
      <c r="C170" s="53"/>
      <c r="D170" s="9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2:16">
      <c r="B171" s="53"/>
      <c r="C171" s="53"/>
      <c r="D171" s="9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2:16">
      <c r="B172" s="53"/>
      <c r="C172" s="53"/>
      <c r="D172" s="9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>
      <c r="B173" s="16" t="s">
        <v>277</v>
      </c>
      <c r="C173" s="16"/>
      <c r="D173" s="48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2:16">
      <c r="B174" s="16"/>
      <c r="C174" s="16"/>
      <c r="D174" s="48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2:16">
      <c r="B175" s="49" t="s">
        <v>543</v>
      </c>
      <c r="C175" s="49"/>
      <c r="D175" s="5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2:16">
      <c r="B176" s="49"/>
      <c r="C176" s="49"/>
      <c r="D176" s="5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2:16">
      <c r="B177" s="16" t="s">
        <v>22</v>
      </c>
      <c r="C177" s="16"/>
      <c r="D177" s="47" t="s">
        <v>315</v>
      </c>
      <c r="F177" s="4"/>
      <c r="J177" s="4"/>
      <c r="K177" s="4"/>
      <c r="L177" s="4"/>
      <c r="M177" s="4"/>
      <c r="N177" s="4"/>
      <c r="O177" s="4"/>
      <c r="P177" s="4"/>
    </row>
    <row r="178" spans="2:16">
      <c r="B178" s="53"/>
      <c r="C178" s="53"/>
      <c r="D178" s="47" t="s">
        <v>265</v>
      </c>
      <c r="F178" s="4"/>
      <c r="J178" s="4"/>
      <c r="K178" s="4"/>
      <c r="L178" s="4"/>
      <c r="M178" s="4"/>
      <c r="N178" s="4"/>
      <c r="O178" s="4"/>
      <c r="P178" s="4"/>
    </row>
    <row r="179" spans="2:16">
      <c r="B179" s="120"/>
      <c r="C179" s="120"/>
      <c r="D179" s="48"/>
      <c r="F179" s="4"/>
      <c r="J179" s="4"/>
      <c r="K179" s="4"/>
      <c r="L179" s="4"/>
      <c r="M179" s="4"/>
      <c r="N179" s="4"/>
      <c r="O179" s="4"/>
      <c r="P179" s="4"/>
    </row>
    <row r="180" spans="2:16">
      <c r="B180" s="120" t="s">
        <v>522</v>
      </c>
      <c r="C180" s="120"/>
      <c r="D180" s="121">
        <v>109180</v>
      </c>
      <c r="F180" s="4"/>
      <c r="J180" s="4"/>
      <c r="K180" s="4"/>
      <c r="L180" s="4"/>
      <c r="M180" s="4"/>
      <c r="N180" s="4"/>
      <c r="O180" s="4"/>
      <c r="P180" s="4"/>
    </row>
    <row r="181" spans="2:16">
      <c r="B181" s="120" t="s">
        <v>523</v>
      </c>
      <c r="C181" s="120"/>
      <c r="D181" s="121">
        <v>48922</v>
      </c>
      <c r="F181" s="4"/>
      <c r="J181" s="4"/>
      <c r="K181" s="4"/>
      <c r="L181" s="4"/>
      <c r="M181" s="4"/>
      <c r="N181" s="4"/>
      <c r="O181" s="4"/>
      <c r="P181" s="4"/>
    </row>
    <row r="182" spans="2:16">
      <c r="B182" s="120" t="s">
        <v>238</v>
      </c>
      <c r="C182" s="120"/>
      <c r="D182" s="121">
        <v>1026515</v>
      </c>
      <c r="F182" s="4"/>
      <c r="J182" s="4"/>
      <c r="K182" s="4"/>
      <c r="L182" s="4"/>
      <c r="M182" s="4"/>
      <c r="N182" s="4"/>
      <c r="O182" s="4"/>
      <c r="P182" s="4"/>
    </row>
    <row r="183" spans="2:16">
      <c r="B183" s="120" t="s">
        <v>260</v>
      </c>
      <c r="C183" s="120"/>
      <c r="D183" s="121">
        <v>2050787</v>
      </c>
      <c r="F183" s="4"/>
      <c r="J183" s="4"/>
      <c r="K183" s="4"/>
      <c r="L183" s="4"/>
      <c r="M183" s="4"/>
      <c r="N183" s="4"/>
      <c r="O183" s="4"/>
      <c r="P183" s="4"/>
    </row>
    <row r="184" spans="2:16">
      <c r="B184" s="120" t="s">
        <v>375</v>
      </c>
      <c r="C184" s="120"/>
      <c r="D184" s="121">
        <v>67065</v>
      </c>
      <c r="F184" s="4"/>
      <c r="J184" s="4"/>
      <c r="K184" s="4"/>
      <c r="L184" s="4"/>
      <c r="M184" s="4"/>
      <c r="N184" s="4"/>
      <c r="O184" s="4"/>
      <c r="P184" s="4"/>
    </row>
    <row r="185" spans="2:16">
      <c r="B185" s="120" t="s">
        <v>239</v>
      </c>
      <c r="C185" s="120"/>
      <c r="D185" s="121">
        <v>31004852</v>
      </c>
      <c r="F185" s="4"/>
      <c r="J185" s="4"/>
      <c r="K185" s="4"/>
      <c r="L185" s="4"/>
      <c r="M185" s="4"/>
      <c r="N185" s="4"/>
      <c r="O185" s="4"/>
      <c r="P185" s="4"/>
    </row>
    <row r="186" spans="2:16">
      <c r="B186" s="120" t="s">
        <v>261</v>
      </c>
      <c r="C186" s="120"/>
      <c r="D186" s="121">
        <v>208497</v>
      </c>
      <c r="F186" s="4"/>
      <c r="J186" s="4"/>
      <c r="K186" s="4"/>
      <c r="L186" s="4"/>
      <c r="M186" s="4"/>
      <c r="N186" s="4"/>
      <c r="O186" s="4"/>
      <c r="P186" s="4"/>
    </row>
    <row r="187" spans="2:16">
      <c r="B187" s="120" t="s">
        <v>240</v>
      </c>
      <c r="C187" s="120"/>
      <c r="D187" s="121">
        <v>1022412</v>
      </c>
      <c r="F187" s="4"/>
      <c r="J187" s="4"/>
      <c r="K187" s="4"/>
      <c r="L187" s="4"/>
      <c r="M187" s="4"/>
      <c r="N187" s="4"/>
      <c r="O187" s="4"/>
      <c r="P187" s="4"/>
    </row>
    <row r="188" spans="2:16">
      <c r="B188" s="120" t="s">
        <v>241</v>
      </c>
      <c r="C188" s="120"/>
      <c r="D188" s="121">
        <v>5000</v>
      </c>
      <c r="F188" s="4"/>
      <c r="J188" s="4"/>
      <c r="K188" s="4"/>
      <c r="L188" s="4"/>
      <c r="M188" s="4"/>
      <c r="N188" s="4"/>
      <c r="O188" s="4"/>
      <c r="P188" s="4"/>
    </row>
    <row r="189" spans="2:16">
      <c r="B189" s="120" t="s">
        <v>441</v>
      </c>
      <c r="C189" s="120"/>
      <c r="D189" s="121">
        <v>27334</v>
      </c>
      <c r="F189" s="4"/>
      <c r="J189" s="4"/>
      <c r="K189" s="4"/>
      <c r="L189" s="4"/>
      <c r="M189" s="4"/>
      <c r="N189" s="4"/>
      <c r="O189" s="4"/>
      <c r="P189" s="4"/>
    </row>
    <row r="190" spans="2:16">
      <c r="B190" s="120" t="s">
        <v>242</v>
      </c>
      <c r="C190" s="120"/>
      <c r="D190" s="121">
        <v>363300</v>
      </c>
      <c r="F190" s="4"/>
      <c r="J190" s="4"/>
      <c r="K190" s="4"/>
      <c r="L190" s="4"/>
      <c r="M190" s="4"/>
      <c r="N190" s="4"/>
      <c r="O190" s="4"/>
      <c r="P190" s="4"/>
    </row>
    <row r="191" spans="2:16">
      <c r="B191" s="48"/>
      <c r="C191" s="48"/>
      <c r="D191" s="65"/>
      <c r="F191" s="9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>
      <c r="B192" s="53" t="s">
        <v>19</v>
      </c>
      <c r="C192" s="53"/>
      <c r="D192" s="66">
        <f>SUM(D180:D191)</f>
        <v>35933864</v>
      </c>
      <c r="F192" s="9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2:16">
      <c r="B193" s="53"/>
      <c r="C193" s="53"/>
      <c r="D193" s="92"/>
      <c r="F193" s="9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2:16">
      <c r="B194" s="53"/>
      <c r="C194" s="53"/>
      <c r="D194" s="92"/>
      <c r="F194" s="9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2:16">
      <c r="B195" s="53"/>
      <c r="C195" s="53"/>
      <c r="D195" s="92"/>
      <c r="F195" s="9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2:16">
      <c r="B196" s="53"/>
      <c r="C196" s="53"/>
      <c r="D196" s="92"/>
      <c r="F196" s="9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2:16">
      <c r="B197" s="53"/>
      <c r="C197" s="53"/>
      <c r="D197" s="92"/>
      <c r="F197" s="9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2:16">
      <c r="B198" s="53"/>
      <c r="C198" s="53"/>
      <c r="D198" s="92"/>
      <c r="F198" s="9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2:16">
      <c r="B199" s="53"/>
      <c r="C199" s="53"/>
      <c r="D199" s="92"/>
      <c r="F199" s="9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2:16">
      <c r="B200" s="53"/>
      <c r="C200" s="53"/>
      <c r="D200" s="92"/>
      <c r="F200" s="9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2:16">
      <c r="B201" s="53"/>
      <c r="C201" s="53"/>
      <c r="D201" s="92"/>
      <c r="F201" s="9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2:16">
      <c r="B202" s="53"/>
      <c r="C202" s="53"/>
      <c r="D202" s="92"/>
      <c r="F202" s="9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2:16">
      <c r="B203" s="53"/>
      <c r="C203" s="53"/>
      <c r="D203" s="92"/>
      <c r="F203" s="9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2:16">
      <c r="B204" s="53"/>
      <c r="C204" s="53"/>
      <c r="D204" s="92"/>
      <c r="F204" s="9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2:16">
      <c r="B205" s="53"/>
      <c r="C205" s="53"/>
      <c r="D205" s="92"/>
      <c r="F205" s="9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2:16">
      <c r="B206" s="53"/>
      <c r="C206" s="53"/>
      <c r="D206" s="92"/>
      <c r="F206" s="9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2:16">
      <c r="B207" s="16" t="s">
        <v>277</v>
      </c>
      <c r="C207" s="16"/>
      <c r="D207" s="16"/>
      <c r="F207" s="9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2:16">
      <c r="B208" s="16"/>
      <c r="C208" s="16"/>
      <c r="D208" s="16"/>
      <c r="F208" s="9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2:16">
      <c r="B209" s="49" t="s">
        <v>544</v>
      </c>
      <c r="C209" s="49"/>
      <c r="D209" s="56"/>
      <c r="F209" s="9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2:16">
      <c r="B210" s="49"/>
      <c r="C210" s="49"/>
      <c r="D210" s="56"/>
      <c r="F210" s="9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2:16">
      <c r="B211" s="16" t="s">
        <v>22</v>
      </c>
      <c r="C211" s="16"/>
      <c r="D211" s="47" t="s">
        <v>315</v>
      </c>
      <c r="F211" s="9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2:16">
      <c r="B212" s="53"/>
      <c r="C212" s="53"/>
      <c r="D212" s="47" t="s">
        <v>265</v>
      </c>
      <c r="F212" s="9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2:16">
      <c r="B213" s="48"/>
      <c r="C213" s="48"/>
      <c r="D213" s="48"/>
      <c r="F213" s="9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2:16">
      <c r="B214" s="48" t="s">
        <v>246</v>
      </c>
      <c r="C214" s="52" t="s">
        <v>560</v>
      </c>
      <c r="D214" s="65">
        <f>'Sub Schedules'!C182</f>
        <v>949946</v>
      </c>
      <c r="F214" s="9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2:16">
      <c r="B215" s="48" t="s">
        <v>247</v>
      </c>
      <c r="C215" s="52" t="s">
        <v>561</v>
      </c>
      <c r="D215" s="65">
        <f>'Sub Schedules'!C195</f>
        <v>22446934</v>
      </c>
      <c r="F215" s="9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2:16">
      <c r="B216" s="48" t="s">
        <v>563</v>
      </c>
      <c r="C216" s="52" t="s">
        <v>562</v>
      </c>
      <c r="D216" s="65">
        <f>'Sub Schedules'!C212</f>
        <v>24689439</v>
      </c>
      <c r="F216" s="9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2:16">
      <c r="B217" s="53"/>
      <c r="C217" s="53"/>
      <c r="D217" s="65"/>
      <c r="E217" s="41"/>
      <c r="F217" s="41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2:16">
      <c r="B218" s="53" t="s">
        <v>19</v>
      </c>
      <c r="C218" s="53"/>
      <c r="D218" s="66">
        <f>SUM(D214:D217)</f>
        <v>48086319</v>
      </c>
      <c r="E218" s="22"/>
      <c r="F218" s="22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2:16">
      <c r="B219" s="48"/>
      <c r="C219" s="48"/>
      <c r="D219" s="48"/>
      <c r="E219" s="15"/>
      <c r="F219" s="22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2:16">
      <c r="B220" s="48"/>
      <c r="C220" s="48"/>
      <c r="D220" s="48"/>
      <c r="E220" s="15"/>
      <c r="F220" s="22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2:16">
      <c r="B221" s="48"/>
      <c r="C221" s="48"/>
      <c r="D221" s="48"/>
      <c r="E221" s="15"/>
      <c r="F221" s="22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2:16">
      <c r="B222" s="48"/>
      <c r="C222" s="48"/>
      <c r="D222" s="48"/>
      <c r="E222" s="15"/>
      <c r="F222" s="22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2:16">
      <c r="B223" s="48"/>
      <c r="C223" s="48"/>
      <c r="D223" s="48"/>
      <c r="E223" s="15"/>
      <c r="F223" s="22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2:16">
      <c r="B224" s="48"/>
      <c r="C224" s="48"/>
      <c r="D224" s="48"/>
      <c r="E224" s="15"/>
      <c r="F224" s="22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2:16">
      <c r="B225" s="48"/>
      <c r="C225" s="48"/>
      <c r="D225" s="48"/>
      <c r="E225" s="15"/>
      <c r="F225" s="22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2:16">
      <c r="B226" s="48"/>
      <c r="C226" s="48"/>
      <c r="D226" s="48"/>
      <c r="E226" s="15"/>
      <c r="F226" s="22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2:16">
      <c r="B227" s="48"/>
      <c r="C227" s="48"/>
      <c r="D227" s="48"/>
      <c r="E227" s="15"/>
      <c r="F227" s="22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2:16">
      <c r="B228" s="48"/>
      <c r="C228" s="48"/>
      <c r="D228" s="48"/>
      <c r="E228" s="15"/>
      <c r="F228" s="22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2:16">
      <c r="B229" s="48"/>
      <c r="C229" s="48"/>
      <c r="D229" s="48"/>
      <c r="E229" s="15"/>
      <c r="F229" s="22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2:16">
      <c r="B230" s="48"/>
      <c r="C230" s="48"/>
      <c r="D230" s="48"/>
      <c r="E230" s="15"/>
      <c r="F230" s="22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2:16">
      <c r="B231" s="48"/>
      <c r="C231" s="48"/>
      <c r="D231" s="48"/>
      <c r="E231" s="15"/>
      <c r="F231" s="22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2:16">
      <c r="B232" s="48"/>
      <c r="C232" s="48"/>
      <c r="D232" s="48"/>
      <c r="E232" s="15"/>
      <c r="F232" s="22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2:16">
      <c r="B233" s="48"/>
      <c r="C233" s="48"/>
      <c r="D233" s="48"/>
      <c r="E233" s="15"/>
      <c r="F233" s="22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2:16">
      <c r="B234" s="48"/>
      <c r="C234" s="48"/>
      <c r="D234" s="48"/>
      <c r="E234" s="15"/>
      <c r="F234" s="22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2:16">
      <c r="B235" s="48"/>
      <c r="C235" s="48"/>
      <c r="D235" s="48"/>
      <c r="E235" s="15"/>
      <c r="F235" s="22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2:16">
      <c r="B236" s="48"/>
      <c r="C236" s="48"/>
      <c r="D236" s="48"/>
      <c r="E236" s="15"/>
      <c r="F236" s="22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2:16">
      <c r="B237" s="48"/>
      <c r="C237" s="48"/>
      <c r="D237" s="48"/>
      <c r="E237" s="15"/>
      <c r="F237" s="22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2:16">
      <c r="B238" s="48"/>
      <c r="C238" s="48"/>
      <c r="D238" s="48"/>
      <c r="E238" s="15"/>
      <c r="F238" s="22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2:16">
      <c r="B239" s="48"/>
      <c r="C239" s="48"/>
      <c r="D239" s="48"/>
      <c r="E239" s="15"/>
      <c r="F239" s="22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2:16">
      <c r="B240" s="48"/>
      <c r="C240" s="48"/>
      <c r="D240" s="48"/>
      <c r="E240" s="15"/>
      <c r="F240" s="22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2:16">
      <c r="B241" s="16" t="s">
        <v>277</v>
      </c>
      <c r="C241" s="48"/>
      <c r="D241" s="48"/>
      <c r="E241" s="15"/>
      <c r="F241" s="22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2:16">
      <c r="B242" s="48"/>
      <c r="C242" s="48"/>
      <c r="D242" s="48"/>
      <c r="E242" s="15"/>
      <c r="F242" s="22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2:16">
      <c r="B243" s="49" t="s">
        <v>533</v>
      </c>
      <c r="C243" s="49"/>
      <c r="D243" s="56"/>
      <c r="E243" s="15"/>
      <c r="F243" s="22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2:16">
      <c r="B244" s="49"/>
      <c r="C244" s="49"/>
      <c r="D244" s="56"/>
      <c r="E244" s="15"/>
      <c r="F244" s="22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2:16">
      <c r="B245" s="16" t="s">
        <v>22</v>
      </c>
      <c r="C245" s="16"/>
      <c r="D245" s="47" t="s">
        <v>315</v>
      </c>
      <c r="E245" s="15"/>
      <c r="F245" s="22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2:16">
      <c r="B246" s="53"/>
      <c r="C246" s="53"/>
      <c r="D246" s="47" t="s">
        <v>265</v>
      </c>
      <c r="E246" s="15"/>
      <c r="F246" s="22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2:16">
      <c r="B247" s="48"/>
      <c r="C247" s="48"/>
      <c r="D247" s="55"/>
      <c r="E247" s="15"/>
      <c r="F247" s="22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2:16">
      <c r="B248" s="48" t="s">
        <v>398</v>
      </c>
      <c r="C248" s="48"/>
      <c r="D248" s="65">
        <v>1080210</v>
      </c>
      <c r="E248" s="15"/>
      <c r="F248" s="22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2:16">
      <c r="B249" s="48"/>
      <c r="C249" s="48"/>
      <c r="D249" s="65"/>
      <c r="E249" s="15"/>
      <c r="F249" s="22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2:16">
      <c r="B250" s="53" t="s">
        <v>19</v>
      </c>
      <c r="C250" s="53"/>
      <c r="D250" s="66">
        <f>SUM(D248:D249)</f>
        <v>1080210</v>
      </c>
      <c r="E250" s="15"/>
      <c r="F250" s="22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2:16">
      <c r="B251" s="5"/>
      <c r="C251" s="5"/>
      <c r="D251" s="4"/>
      <c r="E251" s="15"/>
      <c r="F251" s="22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2:16">
      <c r="B252" s="4"/>
      <c r="C252" s="4"/>
      <c r="D252" s="8"/>
      <c r="E252" s="15"/>
      <c r="F252" s="22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2:16">
      <c r="B253" s="48"/>
      <c r="C253" s="48"/>
      <c r="D253" s="48"/>
      <c r="E253" s="15"/>
      <c r="F253" s="22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2:16">
      <c r="B254" s="48"/>
      <c r="C254" s="48"/>
      <c r="D254" s="48"/>
      <c r="E254" s="15"/>
      <c r="F254" s="22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2:16">
      <c r="B255" s="48"/>
      <c r="C255" s="48"/>
      <c r="D255" s="48"/>
      <c r="E255" s="15"/>
      <c r="F255" s="22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2:16">
      <c r="B256" s="48"/>
      <c r="C256" s="48"/>
      <c r="D256" s="48"/>
      <c r="E256" s="15"/>
      <c r="F256" s="22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2:16">
      <c r="B257" s="48"/>
      <c r="C257" s="48"/>
      <c r="D257" s="48"/>
      <c r="E257" s="15"/>
      <c r="F257" s="22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2:16">
      <c r="B258" s="48"/>
      <c r="C258" s="48"/>
      <c r="D258" s="48"/>
      <c r="E258" s="15"/>
      <c r="F258" s="22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2:16">
      <c r="B259" s="48"/>
      <c r="C259" s="48"/>
      <c r="D259" s="48"/>
      <c r="E259" s="15"/>
      <c r="F259" s="22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2:16">
      <c r="B260" s="48"/>
      <c r="C260" s="48"/>
      <c r="D260" s="48"/>
      <c r="E260" s="15"/>
      <c r="F260" s="22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2:16">
      <c r="B261" s="48"/>
      <c r="C261" s="48"/>
      <c r="D261" s="48"/>
      <c r="E261" s="15"/>
      <c r="F261" s="22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2:16">
      <c r="B262" s="48"/>
      <c r="C262" s="48"/>
      <c r="D262" s="48"/>
      <c r="E262" s="15"/>
      <c r="F262" s="22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2:16">
      <c r="B263" s="48"/>
      <c r="C263" s="48"/>
      <c r="D263" s="48"/>
      <c r="E263" s="15"/>
      <c r="F263" s="22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2:16">
      <c r="B264" s="48"/>
      <c r="C264" s="48"/>
      <c r="D264" s="48"/>
      <c r="E264" s="15"/>
      <c r="F264" s="22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2:16">
      <c r="B265" s="48"/>
      <c r="C265" s="48"/>
      <c r="D265" s="48"/>
      <c r="E265" s="15"/>
      <c r="F265" s="22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2:16">
      <c r="B266" s="48"/>
      <c r="C266" s="48"/>
      <c r="D266" s="48"/>
      <c r="E266" s="15"/>
      <c r="F266" s="22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2:16">
      <c r="B267" s="48"/>
      <c r="C267" s="48"/>
      <c r="D267" s="48"/>
      <c r="E267" s="15"/>
      <c r="F267" s="22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2:16">
      <c r="B268" s="48"/>
      <c r="C268" s="48"/>
      <c r="D268" s="48"/>
      <c r="E268" s="15"/>
      <c r="F268" s="22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2:16">
      <c r="B269" s="48"/>
      <c r="C269" s="48"/>
      <c r="D269" s="48"/>
      <c r="E269" s="15"/>
      <c r="F269" s="22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2:16">
      <c r="B270" s="48"/>
      <c r="C270" s="48"/>
      <c r="D270" s="48"/>
      <c r="E270" s="15"/>
      <c r="F270" s="22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2:16">
      <c r="B271" s="48"/>
      <c r="C271" s="48"/>
      <c r="D271" s="48"/>
      <c r="E271" s="15"/>
      <c r="F271" s="22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2:16">
      <c r="B272" s="48"/>
      <c r="C272" s="48"/>
      <c r="D272" s="48"/>
      <c r="E272" s="15"/>
      <c r="F272" s="22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2:16">
      <c r="B273" s="48"/>
      <c r="C273" s="48"/>
      <c r="D273" s="48"/>
      <c r="E273" s="15"/>
      <c r="F273" s="22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2:16">
      <c r="B274" s="48"/>
      <c r="C274" s="48"/>
      <c r="D274" s="48"/>
      <c r="E274" s="15"/>
      <c r="F274" s="22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2:16">
      <c r="B275" s="16" t="s">
        <v>277</v>
      </c>
      <c r="C275" s="16"/>
      <c r="D275" s="48"/>
      <c r="E275" s="15"/>
      <c r="F275" s="22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2:16">
      <c r="B276" s="48"/>
      <c r="C276" s="48"/>
      <c r="D276" s="48"/>
      <c r="E276" s="15"/>
      <c r="F276" s="22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2:16">
      <c r="B277" s="49" t="s">
        <v>545</v>
      </c>
      <c r="C277" s="49"/>
      <c r="D277" s="56"/>
      <c r="E277" s="15"/>
      <c r="F277" s="22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2:16">
      <c r="B278" s="49"/>
      <c r="C278" s="49"/>
      <c r="D278" s="56"/>
      <c r="E278" s="15"/>
      <c r="F278" s="22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2:16">
      <c r="B279" s="16" t="s">
        <v>22</v>
      </c>
      <c r="C279" s="16"/>
      <c r="D279" s="47" t="s">
        <v>315</v>
      </c>
      <c r="E279" s="42"/>
      <c r="F279" s="17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2:16">
      <c r="B280" s="53"/>
      <c r="C280" s="53"/>
      <c r="D280" s="47" t="s">
        <v>265</v>
      </c>
      <c r="E280" s="17"/>
      <c r="F280" s="22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2:16">
      <c r="B281" s="49"/>
      <c r="C281" s="49"/>
      <c r="D281" s="48"/>
      <c r="E281" s="22"/>
      <c r="F281" s="22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2:16">
      <c r="B282" s="48" t="s">
        <v>530</v>
      </c>
      <c r="C282" s="48"/>
      <c r="D282" s="65">
        <v>14430</v>
      </c>
      <c r="E282" s="15"/>
      <c r="F282" s="22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2:16">
      <c r="B283" s="48" t="s">
        <v>263</v>
      </c>
      <c r="C283" s="48"/>
      <c r="D283" s="65">
        <v>2265415</v>
      </c>
      <c r="E283" s="15"/>
      <c r="F283" s="22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2:16">
      <c r="B284" s="48" t="s">
        <v>531</v>
      </c>
      <c r="C284" s="48"/>
      <c r="D284" s="65">
        <v>9900</v>
      </c>
      <c r="E284" s="8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2:16">
      <c r="B285" s="48" t="s">
        <v>249</v>
      </c>
      <c r="C285" s="48"/>
      <c r="D285" s="65">
        <v>1018964</v>
      </c>
      <c r="E285" s="8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2:16">
      <c r="B286" s="48" t="s">
        <v>532</v>
      </c>
      <c r="C286" s="48"/>
      <c r="D286" s="65">
        <v>181800</v>
      </c>
      <c r="E286" s="8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2:16">
      <c r="B287" s="48" t="s">
        <v>250</v>
      </c>
      <c r="C287" s="48"/>
      <c r="D287" s="65">
        <v>388872</v>
      </c>
      <c r="E287" s="8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2:16">
      <c r="B288" s="48"/>
      <c r="C288" s="48"/>
      <c r="D288" s="65"/>
      <c r="E288" s="8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2:16">
      <c r="B289" s="53" t="s">
        <v>19</v>
      </c>
      <c r="C289" s="53"/>
      <c r="D289" s="66">
        <f>SUM(D282:D288)</f>
        <v>3879381</v>
      </c>
      <c r="E289" s="8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2:16">
      <c r="B290" s="48"/>
      <c r="C290" s="48"/>
      <c r="D290" s="55"/>
      <c r="E290" s="8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2:16">
      <c r="B291" s="48"/>
      <c r="C291" s="48"/>
      <c r="D291" s="55"/>
      <c r="E291" s="8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2:16">
      <c r="B292" s="48"/>
      <c r="C292" s="48"/>
      <c r="D292" s="55"/>
      <c r="E292" s="8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2:16">
      <c r="B293" s="48"/>
      <c r="C293" s="48"/>
      <c r="D293" s="55"/>
      <c r="E293" s="8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2:16">
      <c r="B294" s="48"/>
      <c r="C294" s="48"/>
      <c r="D294" s="55"/>
      <c r="E294" s="8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2:16">
      <c r="B295" s="48"/>
      <c r="C295" s="48"/>
      <c r="D295" s="55"/>
      <c r="E295" s="8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2:16">
      <c r="B296" s="48"/>
      <c r="C296" s="48"/>
      <c r="D296" s="55"/>
      <c r="E296" s="8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2:16">
      <c r="B297" s="48"/>
      <c r="C297" s="48"/>
      <c r="D297" s="55"/>
      <c r="E297" s="8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2:16">
      <c r="B298" s="48"/>
      <c r="C298" s="48"/>
      <c r="D298" s="55"/>
      <c r="E298" s="8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2:16">
      <c r="B299" s="48"/>
      <c r="C299" s="48"/>
      <c r="D299" s="55"/>
      <c r="E299" s="8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2:16">
      <c r="B300" s="48"/>
      <c r="C300" s="48"/>
      <c r="D300" s="55"/>
      <c r="E300" s="8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2:16">
      <c r="B301" s="48"/>
      <c r="C301" s="48"/>
      <c r="D301" s="55"/>
      <c r="E301" s="8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2:16">
      <c r="B302" s="48"/>
      <c r="C302" s="48"/>
      <c r="D302" s="55"/>
      <c r="E302" s="8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2:16">
      <c r="B303" s="48"/>
      <c r="C303" s="48"/>
      <c r="D303" s="55"/>
      <c r="E303" s="8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2:16">
      <c r="B304" s="48"/>
      <c r="C304" s="48"/>
      <c r="D304" s="55"/>
      <c r="E304" s="8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2:16">
      <c r="B305" s="48"/>
      <c r="C305" s="48"/>
      <c r="D305" s="55"/>
      <c r="E305" s="8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2:16">
      <c r="B306" s="48"/>
      <c r="C306" s="48"/>
      <c r="D306" s="55"/>
      <c r="E306" s="8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2:16">
      <c r="B307" s="48"/>
      <c r="C307" s="48"/>
      <c r="D307" s="55"/>
      <c r="E307" s="8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2:16">
      <c r="B308" s="48"/>
      <c r="C308" s="48"/>
      <c r="D308" s="55"/>
      <c r="E308" s="8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2:16">
      <c r="B309" s="16" t="s">
        <v>277</v>
      </c>
      <c r="C309" s="16"/>
      <c r="D309" s="55"/>
      <c r="E309" s="8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2:16">
      <c r="B310" s="48"/>
      <c r="C310" s="48"/>
      <c r="D310" s="55"/>
      <c r="E310" s="8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2:16">
      <c r="B311" s="49" t="s">
        <v>546</v>
      </c>
      <c r="C311" s="49"/>
      <c r="D311" s="56"/>
      <c r="E311" s="8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2:16">
      <c r="B312" s="49"/>
      <c r="C312" s="49"/>
      <c r="D312" s="56"/>
      <c r="E312" s="8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2:16">
      <c r="B313" s="16" t="s">
        <v>22</v>
      </c>
      <c r="C313" s="16"/>
      <c r="D313" s="47" t="s">
        <v>315</v>
      </c>
      <c r="E313" s="8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2:16">
      <c r="B314" s="53"/>
      <c r="C314" s="53"/>
      <c r="D314" s="47" t="s">
        <v>265</v>
      </c>
      <c r="E314" s="8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2:16">
      <c r="B315" s="48"/>
      <c r="C315" s="48"/>
      <c r="D315" s="55"/>
      <c r="E315" s="8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2:16">
      <c r="B316" s="48" t="s">
        <v>24</v>
      </c>
      <c r="C316" s="48"/>
      <c r="D316" s="65">
        <v>37598968.197500005</v>
      </c>
      <c r="E316" s="13"/>
      <c r="F316" s="9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2:16">
      <c r="B317" s="48"/>
      <c r="C317" s="48"/>
      <c r="D317" s="65"/>
      <c r="E317" s="21"/>
      <c r="F317" s="9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2:16">
      <c r="B318" s="53" t="s">
        <v>19</v>
      </c>
      <c r="C318" s="53"/>
      <c r="D318" s="66">
        <f>SUM(D315:D317)</f>
        <v>37598968.197500005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2:16">
      <c r="B319" s="48"/>
      <c r="C319" s="48"/>
      <c r="D319" s="55"/>
      <c r="E319" s="8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2:16">
      <c r="B320" s="48"/>
      <c r="C320" s="48"/>
      <c r="D320" s="55"/>
      <c r="E320" s="8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2:16">
      <c r="E321" s="8"/>
      <c r="F321" s="4"/>
      <c r="G321" s="4"/>
      <c r="H321" s="4"/>
      <c r="I321" s="8"/>
      <c r="J321" s="4"/>
      <c r="K321" s="4"/>
      <c r="L321" s="4"/>
      <c r="M321" s="4"/>
      <c r="N321" s="4"/>
      <c r="O321" s="4"/>
      <c r="P321" s="4"/>
    </row>
    <row r="322" spans="2:16">
      <c r="E322" s="8"/>
      <c r="F322" s="4"/>
      <c r="G322" s="4"/>
      <c r="H322" s="4"/>
      <c r="I322" s="8"/>
      <c r="J322" s="4"/>
      <c r="K322" s="4"/>
      <c r="L322" s="4"/>
      <c r="M322" s="4"/>
      <c r="N322" s="4"/>
      <c r="O322" s="4"/>
      <c r="P322" s="4"/>
    </row>
    <row r="323" spans="2:16">
      <c r="E323" s="8"/>
      <c r="F323" s="4"/>
      <c r="G323" s="4"/>
      <c r="H323" s="4"/>
      <c r="I323" s="8"/>
      <c r="J323" s="4"/>
      <c r="K323" s="4"/>
      <c r="L323" s="4"/>
      <c r="M323" s="4"/>
      <c r="N323" s="4"/>
      <c r="O323" s="4"/>
      <c r="P323" s="4"/>
    </row>
    <row r="324" spans="2:16">
      <c r="E324" s="13"/>
      <c r="F324" s="9"/>
      <c r="G324" s="4"/>
      <c r="H324" s="4"/>
      <c r="I324" s="8"/>
      <c r="J324" s="4"/>
      <c r="K324" s="4"/>
      <c r="L324" s="4"/>
      <c r="M324" s="4"/>
      <c r="N324" s="4"/>
      <c r="O324" s="4"/>
      <c r="P324" s="4"/>
    </row>
    <row r="325" spans="2:16">
      <c r="E325" s="21"/>
      <c r="F325" s="9"/>
      <c r="G325" s="4"/>
      <c r="H325" s="4"/>
      <c r="I325" s="8"/>
      <c r="J325" s="4"/>
      <c r="K325" s="4"/>
      <c r="L325" s="4"/>
      <c r="M325" s="4"/>
      <c r="N325" s="4"/>
      <c r="O325" s="4"/>
      <c r="P325" s="4"/>
    </row>
    <row r="326" spans="2:16">
      <c r="E326" s="21"/>
      <c r="F326" s="9"/>
      <c r="G326" s="4"/>
      <c r="H326" s="4"/>
      <c r="I326" s="8"/>
      <c r="J326" s="4"/>
      <c r="K326" s="4"/>
      <c r="L326" s="4"/>
      <c r="M326" s="4"/>
      <c r="N326" s="4"/>
      <c r="O326" s="4"/>
      <c r="P326" s="4"/>
    </row>
    <row r="327" spans="2:16">
      <c r="E327" s="21"/>
      <c r="F327" s="9"/>
      <c r="G327" s="4"/>
      <c r="H327" s="4"/>
      <c r="I327" s="8"/>
      <c r="J327" s="4"/>
      <c r="K327" s="4"/>
      <c r="L327" s="4"/>
      <c r="M327" s="4"/>
      <c r="N327" s="4"/>
      <c r="O327" s="4"/>
      <c r="P327" s="4"/>
    </row>
    <row r="328" spans="2:16">
      <c r="E328" s="21"/>
      <c r="F328" s="9"/>
      <c r="G328" s="4"/>
      <c r="H328" s="4"/>
      <c r="I328" s="8"/>
      <c r="J328" s="4"/>
      <c r="K328" s="4"/>
      <c r="L328" s="4"/>
      <c r="M328" s="4"/>
      <c r="N328" s="4"/>
      <c r="O328" s="4"/>
      <c r="P328" s="4"/>
    </row>
    <row r="329" spans="2:16">
      <c r="E329" s="4"/>
      <c r="F329" s="4"/>
      <c r="G329" s="4"/>
      <c r="H329" s="4"/>
      <c r="I329" s="8"/>
      <c r="J329" s="4"/>
      <c r="K329" s="4"/>
      <c r="L329" s="4"/>
      <c r="M329" s="4"/>
      <c r="N329" s="4"/>
      <c r="O329" s="4"/>
      <c r="P329" s="4"/>
    </row>
    <row r="330" spans="2:16">
      <c r="E330" s="8"/>
      <c r="F330" s="4"/>
      <c r="G330" s="4"/>
      <c r="H330" s="4"/>
      <c r="I330" s="8"/>
      <c r="J330" s="4"/>
      <c r="K330" s="4"/>
      <c r="L330" s="4"/>
      <c r="M330" s="4"/>
      <c r="N330" s="4"/>
      <c r="O330" s="4"/>
      <c r="P330" s="4"/>
    </row>
    <row r="331" spans="2:16">
      <c r="B331" s="4"/>
      <c r="C331" s="4"/>
      <c r="D331" s="8"/>
      <c r="E331" s="8"/>
      <c r="F331" s="4"/>
      <c r="G331" s="4"/>
      <c r="H331" s="4"/>
      <c r="I331" s="13"/>
      <c r="J331" s="9"/>
      <c r="K331" s="4"/>
      <c r="L331" s="4"/>
      <c r="M331" s="4"/>
      <c r="N331" s="4"/>
      <c r="O331" s="4"/>
      <c r="P331" s="4"/>
    </row>
    <row r="332" spans="2:16">
      <c r="B332" s="4"/>
      <c r="C332" s="4"/>
      <c r="D332" s="8"/>
      <c r="E332" s="8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2:16">
      <c r="B333" s="4"/>
      <c r="C333" s="4"/>
      <c r="D333" s="8"/>
      <c r="E333" s="8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2:16">
      <c r="B334" s="4"/>
      <c r="C334" s="4"/>
      <c r="D334" s="8"/>
      <c r="E334" s="8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2:16">
      <c r="B335" s="4"/>
      <c r="C335" s="4"/>
      <c r="D335" s="8"/>
      <c r="E335" s="8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2:16">
      <c r="B336" s="4"/>
      <c r="C336" s="4"/>
      <c r="D336" s="8"/>
      <c r="E336" s="8"/>
      <c r="F336" s="9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2:16">
      <c r="B337" s="4"/>
      <c r="C337" s="4"/>
      <c r="D337" s="8"/>
      <c r="E337" s="9"/>
      <c r="F337" s="9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2:16">
      <c r="B338" s="5"/>
      <c r="C338" s="5"/>
      <c r="D338" s="4"/>
      <c r="E338" s="9"/>
      <c r="F338" s="1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2:16">
      <c r="B339" s="5"/>
      <c r="C339" s="5"/>
      <c r="D339" s="4"/>
      <c r="E339" s="27"/>
      <c r="F339" s="5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2:16">
      <c r="B340" s="4"/>
      <c r="C340" s="4"/>
      <c r="D340" s="4"/>
      <c r="E340" s="28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2:16">
      <c r="B341" s="4"/>
      <c r="C341" s="4"/>
      <c r="D341" s="4"/>
      <c r="E341" s="22"/>
      <c r="F341" s="22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2:16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2:16">
      <c r="B343" s="4"/>
      <c r="C343" s="4"/>
      <c r="D343" s="4"/>
      <c r="E343" s="4"/>
      <c r="F343" s="4"/>
      <c r="G343" s="4"/>
      <c r="H343" s="4"/>
    </row>
    <row r="344" spans="2:16">
      <c r="B344" s="4"/>
      <c r="C344" s="4"/>
      <c r="D344" s="4"/>
      <c r="E344" s="4"/>
      <c r="F344" s="4"/>
      <c r="G344" s="4"/>
      <c r="H344" s="4"/>
    </row>
  </sheetData>
  <mergeCells count="1">
    <mergeCell ref="E81:F81"/>
  </mergeCells>
  <pageMargins left="1.95" right="2.450000000000000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I215"/>
  <sheetViews>
    <sheetView workbookViewId="0">
      <selection activeCell="C225" sqref="A1:C225"/>
    </sheetView>
  </sheetViews>
  <sheetFormatPr defaultRowHeight="15"/>
  <cols>
    <col min="1" max="1" width="2" customWidth="1"/>
    <col min="2" max="2" width="68.7109375" customWidth="1"/>
    <col min="3" max="3" width="21" customWidth="1"/>
    <col min="4" max="4" width="12.7109375" customWidth="1"/>
    <col min="5" max="5" width="14.85546875" customWidth="1"/>
    <col min="6" max="11" width="12.7109375" customWidth="1"/>
  </cols>
  <sheetData>
    <row r="3" spans="1:3">
      <c r="A3" s="48"/>
      <c r="B3" s="16" t="s">
        <v>277</v>
      </c>
      <c r="C3" s="16"/>
    </row>
    <row r="4" spans="1:3">
      <c r="A4" s="48"/>
      <c r="B4" s="16"/>
      <c r="C4" s="16"/>
    </row>
    <row r="5" spans="1:3">
      <c r="A5" s="48"/>
      <c r="B5" s="16" t="s">
        <v>464</v>
      </c>
      <c r="C5" s="48"/>
    </row>
    <row r="6" spans="1:3">
      <c r="A6" s="48"/>
      <c r="B6" s="49"/>
      <c r="C6" s="48"/>
    </row>
    <row r="7" spans="1:3">
      <c r="A7" s="48"/>
      <c r="B7" s="16" t="s">
        <v>22</v>
      </c>
      <c r="C7" s="47" t="s">
        <v>315</v>
      </c>
    </row>
    <row r="8" spans="1:3">
      <c r="A8" s="48"/>
      <c r="B8" s="49"/>
      <c r="C8" s="47" t="s">
        <v>265</v>
      </c>
    </row>
    <row r="9" spans="1:3">
      <c r="A9" s="48"/>
      <c r="B9" s="54"/>
      <c r="C9" s="53"/>
    </row>
    <row r="10" spans="1:3">
      <c r="A10" s="48"/>
      <c r="B10" s="48" t="s">
        <v>275</v>
      </c>
      <c r="C10" s="65">
        <v>2019885</v>
      </c>
    </row>
    <row r="11" spans="1:3">
      <c r="A11" s="48"/>
      <c r="B11" s="48" t="s">
        <v>276</v>
      </c>
      <c r="C11" s="65">
        <v>14582267</v>
      </c>
    </row>
    <row r="12" spans="1:3">
      <c r="A12" s="48"/>
      <c r="B12" s="48"/>
      <c r="C12" s="65"/>
    </row>
    <row r="13" spans="1:3">
      <c r="A13" s="48"/>
      <c r="B13" s="53" t="s">
        <v>19</v>
      </c>
      <c r="C13" s="66">
        <f>SUM(C10:C12)</f>
        <v>16602152</v>
      </c>
    </row>
    <row r="14" spans="1:3">
      <c r="A14" s="48"/>
      <c r="B14" s="48"/>
      <c r="C14" s="48"/>
    </row>
    <row r="15" spans="1:3">
      <c r="A15" s="48"/>
      <c r="B15" s="48"/>
      <c r="C15" s="48"/>
    </row>
    <row r="16" spans="1:3">
      <c r="A16" s="48"/>
      <c r="B16" s="48"/>
      <c r="C16" s="48"/>
    </row>
    <row r="17" spans="1:3">
      <c r="A17" s="48"/>
      <c r="B17" s="48"/>
      <c r="C17" s="48"/>
    </row>
    <row r="18" spans="1:3">
      <c r="A18" s="48"/>
      <c r="B18" s="48"/>
      <c r="C18" s="48"/>
    </row>
    <row r="19" spans="1:3">
      <c r="A19" s="48"/>
      <c r="B19" s="48"/>
      <c r="C19" s="48"/>
    </row>
    <row r="20" spans="1:3">
      <c r="A20" s="48"/>
      <c r="B20" s="48"/>
      <c r="C20" s="48"/>
    </row>
    <row r="21" spans="1:3">
      <c r="A21" s="48"/>
      <c r="B21" s="48"/>
      <c r="C21" s="48"/>
    </row>
    <row r="22" spans="1:3">
      <c r="A22" s="48"/>
      <c r="B22" s="48"/>
      <c r="C22" s="48"/>
    </row>
    <row r="23" spans="1:3">
      <c r="A23" s="48"/>
      <c r="B23" s="48"/>
      <c r="C23" s="48"/>
    </row>
    <row r="24" spans="1:3">
      <c r="A24" s="48"/>
      <c r="B24" s="48"/>
      <c r="C24" s="48"/>
    </row>
    <row r="25" spans="1:3">
      <c r="A25" s="48"/>
      <c r="B25" s="48"/>
      <c r="C25" s="48"/>
    </row>
    <row r="26" spans="1:3">
      <c r="A26" s="48"/>
      <c r="B26" s="48"/>
      <c r="C26" s="48"/>
    </row>
    <row r="27" spans="1:3">
      <c r="A27" s="48"/>
      <c r="B27" s="48"/>
      <c r="C27" s="48"/>
    </row>
    <row r="28" spans="1:3">
      <c r="A28" s="48"/>
      <c r="B28" s="48"/>
      <c r="C28" s="48"/>
    </row>
    <row r="29" spans="1:3">
      <c r="A29" s="48"/>
      <c r="B29" s="48"/>
      <c r="C29" s="48"/>
    </row>
    <row r="30" spans="1:3">
      <c r="A30" s="48"/>
      <c r="B30" s="48"/>
      <c r="C30" s="48"/>
    </row>
    <row r="31" spans="1:3">
      <c r="A31" s="48"/>
      <c r="B31" s="48"/>
      <c r="C31" s="48"/>
    </row>
    <row r="32" spans="1:3">
      <c r="A32" s="48"/>
      <c r="B32" s="48"/>
      <c r="C32" s="48"/>
    </row>
    <row r="33" spans="1:9">
      <c r="A33" s="48"/>
      <c r="B33" s="48"/>
      <c r="C33" s="48"/>
    </row>
    <row r="34" spans="1:9">
      <c r="A34" s="48"/>
      <c r="B34" s="48"/>
      <c r="C34" s="48"/>
    </row>
    <row r="35" spans="1:9">
      <c r="A35" s="48"/>
      <c r="B35" s="48"/>
      <c r="C35" s="48"/>
    </row>
    <row r="36" spans="1:9">
      <c r="A36" s="48"/>
      <c r="B36" s="48"/>
      <c r="C36" s="48"/>
    </row>
    <row r="37" spans="1:9">
      <c r="A37" s="48"/>
      <c r="B37" s="16" t="s">
        <v>277</v>
      </c>
      <c r="C37" s="48"/>
    </row>
    <row r="38" spans="1:9">
      <c r="A38" s="48"/>
      <c r="B38" s="48"/>
      <c r="C38" s="48"/>
    </row>
    <row r="39" spans="1:9">
      <c r="A39" s="48"/>
      <c r="B39" s="16" t="s">
        <v>465</v>
      </c>
      <c r="C39" s="16"/>
      <c r="D39" s="26"/>
      <c r="E39" s="26"/>
      <c r="F39" s="26"/>
    </row>
    <row r="40" spans="1:9">
      <c r="A40" s="48"/>
      <c r="B40" s="48"/>
      <c r="C40" s="48"/>
    </row>
    <row r="41" spans="1:9">
      <c r="A41" s="48"/>
      <c r="B41" s="16" t="s">
        <v>22</v>
      </c>
      <c r="C41" s="47" t="s">
        <v>315</v>
      </c>
    </row>
    <row r="42" spans="1:9">
      <c r="A42" s="48"/>
      <c r="B42" s="49"/>
      <c r="C42" s="47" t="s">
        <v>265</v>
      </c>
    </row>
    <row r="43" spans="1:9">
      <c r="A43" s="48"/>
      <c r="B43" s="48"/>
      <c r="C43" s="48"/>
      <c r="G43" s="100"/>
      <c r="H43" s="101"/>
      <c r="I43" s="102"/>
    </row>
    <row r="44" spans="1:9">
      <c r="A44" s="48"/>
      <c r="B44" s="48" t="s">
        <v>201</v>
      </c>
      <c r="C44" s="72">
        <v>1025142</v>
      </c>
      <c r="G44" s="100"/>
      <c r="H44" s="101"/>
      <c r="I44" s="102"/>
    </row>
    <row r="45" spans="1:9">
      <c r="A45" s="48"/>
      <c r="B45" s="48" t="s">
        <v>266</v>
      </c>
      <c r="C45" s="72">
        <v>38488</v>
      </c>
      <c r="G45" s="100"/>
      <c r="H45" s="101"/>
      <c r="I45" s="102"/>
    </row>
    <row r="46" spans="1:9">
      <c r="A46" s="48"/>
      <c r="B46" s="48" t="s">
        <v>213</v>
      </c>
      <c r="C46" s="72">
        <v>1465353</v>
      </c>
      <c r="G46" s="100"/>
      <c r="H46" s="101"/>
      <c r="I46" s="102"/>
    </row>
    <row r="47" spans="1:9">
      <c r="A47" s="48"/>
      <c r="B47" s="48" t="s">
        <v>202</v>
      </c>
      <c r="C47" s="72">
        <v>144139</v>
      </c>
      <c r="G47" s="100"/>
      <c r="H47" s="101"/>
      <c r="I47" s="102"/>
    </row>
    <row r="48" spans="1:9">
      <c r="A48" s="48"/>
      <c r="B48" s="48" t="s">
        <v>267</v>
      </c>
      <c r="C48" s="72">
        <v>496479</v>
      </c>
      <c r="G48" s="100"/>
      <c r="H48" s="102"/>
      <c r="I48" s="101"/>
    </row>
    <row r="49" spans="1:9">
      <c r="A49" s="48"/>
      <c r="B49" s="48" t="s">
        <v>268</v>
      </c>
      <c r="C49" s="72">
        <v>-1918749</v>
      </c>
      <c r="G49" s="100"/>
      <c r="H49" s="101"/>
      <c r="I49" s="102"/>
    </row>
    <row r="50" spans="1:9">
      <c r="A50" s="48"/>
      <c r="B50" s="48" t="s">
        <v>269</v>
      </c>
      <c r="C50" s="72">
        <v>7227540</v>
      </c>
      <c r="G50" s="100"/>
      <c r="H50" s="101"/>
      <c r="I50" s="102"/>
    </row>
    <row r="51" spans="1:9">
      <c r="A51" s="48"/>
      <c r="B51" s="48" t="s">
        <v>270</v>
      </c>
      <c r="C51" s="72">
        <v>187360</v>
      </c>
      <c r="G51" s="103"/>
      <c r="H51" s="104"/>
      <c r="I51" s="105"/>
    </row>
    <row r="52" spans="1:9">
      <c r="A52" s="48"/>
      <c r="B52" s="48" t="s">
        <v>473</v>
      </c>
      <c r="C52" s="72">
        <v>2175</v>
      </c>
      <c r="G52" s="103"/>
      <c r="H52" s="104"/>
      <c r="I52" s="105"/>
    </row>
    <row r="53" spans="1:9">
      <c r="A53" s="48"/>
      <c r="B53" s="48" t="s">
        <v>467</v>
      </c>
      <c r="C53" s="72">
        <v>89775</v>
      </c>
      <c r="G53" s="103"/>
      <c r="H53" s="104"/>
      <c r="I53" s="105"/>
    </row>
    <row r="54" spans="1:9">
      <c r="A54" s="48"/>
      <c r="B54" s="48" t="s">
        <v>7</v>
      </c>
      <c r="C54" s="72">
        <v>2005746</v>
      </c>
      <c r="G54" s="103"/>
      <c r="H54" s="104"/>
      <c r="I54" s="105"/>
    </row>
    <row r="55" spans="1:9">
      <c r="A55" s="48"/>
      <c r="B55" s="48" t="s">
        <v>193</v>
      </c>
      <c r="C55" s="72">
        <v>65283</v>
      </c>
      <c r="G55" s="103"/>
      <c r="H55" s="104"/>
      <c r="I55" s="105"/>
    </row>
    <row r="56" spans="1:9">
      <c r="A56" s="48"/>
      <c r="B56" s="48" t="s">
        <v>468</v>
      </c>
      <c r="C56" s="72">
        <v>16750</v>
      </c>
      <c r="G56" s="103"/>
      <c r="H56" s="104"/>
      <c r="I56" s="105"/>
    </row>
    <row r="57" spans="1:9">
      <c r="A57" s="48"/>
      <c r="B57" s="48" t="s">
        <v>212</v>
      </c>
      <c r="C57" s="72">
        <v>17108642</v>
      </c>
      <c r="E57" s="109"/>
      <c r="G57" s="103"/>
      <c r="H57" s="104"/>
      <c r="I57" s="105"/>
    </row>
    <row r="58" spans="1:9">
      <c r="A58" s="48"/>
      <c r="B58" s="48" t="s">
        <v>199</v>
      </c>
      <c r="C58" s="72">
        <v>9383743</v>
      </c>
      <c r="G58" s="103"/>
      <c r="H58" s="104"/>
      <c r="I58" s="105"/>
    </row>
    <row r="59" spans="1:9">
      <c r="A59" s="48"/>
      <c r="B59" s="48" t="s">
        <v>8</v>
      </c>
      <c r="C59" s="72">
        <v>173527</v>
      </c>
      <c r="G59" s="103"/>
      <c r="H59" s="105"/>
      <c r="I59" s="104"/>
    </row>
    <row r="60" spans="1:9">
      <c r="A60" s="48"/>
      <c r="B60" s="48" t="s">
        <v>469</v>
      </c>
      <c r="C60" s="72">
        <v>-2265329</v>
      </c>
      <c r="G60" s="103"/>
      <c r="H60" s="104"/>
      <c r="I60" s="105"/>
    </row>
    <row r="61" spans="1:9">
      <c r="A61" s="48"/>
      <c r="B61" s="48" t="s">
        <v>387</v>
      </c>
      <c r="C61" s="72">
        <v>499600</v>
      </c>
      <c r="G61" s="103"/>
      <c r="H61" s="104"/>
      <c r="I61" s="105"/>
    </row>
    <row r="62" spans="1:9">
      <c r="A62" s="48"/>
      <c r="B62" s="48" t="s">
        <v>10</v>
      </c>
      <c r="C62" s="72">
        <v>1298047</v>
      </c>
      <c r="G62" s="103"/>
      <c r="H62" s="104"/>
      <c r="I62" s="105"/>
    </row>
    <row r="63" spans="1:9">
      <c r="A63" s="48"/>
      <c r="B63" s="48" t="s">
        <v>470</v>
      </c>
      <c r="C63" s="72">
        <v>116000</v>
      </c>
      <c r="G63" s="103"/>
      <c r="H63" s="104"/>
      <c r="I63" s="105"/>
    </row>
    <row r="64" spans="1:9">
      <c r="A64" s="48"/>
      <c r="B64" s="48" t="s">
        <v>11</v>
      </c>
      <c r="C64" s="72">
        <v>1895261</v>
      </c>
      <c r="G64" s="103"/>
      <c r="H64" s="104"/>
      <c r="I64" s="105"/>
    </row>
    <row r="65" spans="1:9">
      <c r="A65" s="48"/>
      <c r="B65" s="48" t="s">
        <v>12</v>
      </c>
      <c r="C65" s="72">
        <v>2121745</v>
      </c>
      <c r="G65" s="103"/>
      <c r="H65" s="104"/>
      <c r="I65" s="105"/>
    </row>
    <row r="66" spans="1:9">
      <c r="A66" s="48"/>
      <c r="B66" s="48" t="s">
        <v>13</v>
      </c>
      <c r="C66" s="72">
        <v>157921</v>
      </c>
      <c r="G66" s="103"/>
      <c r="H66" s="104"/>
      <c r="I66" s="105"/>
    </row>
    <row r="67" spans="1:9">
      <c r="A67" s="48"/>
      <c r="B67" s="48" t="s">
        <v>194</v>
      </c>
      <c r="C67" s="72">
        <v>1684437</v>
      </c>
      <c r="G67" s="103"/>
      <c r="H67" s="104"/>
      <c r="I67" s="105"/>
    </row>
    <row r="68" spans="1:9">
      <c r="A68" s="48"/>
      <c r="B68" s="48" t="s">
        <v>195</v>
      </c>
      <c r="C68" s="72">
        <v>56312</v>
      </c>
      <c r="G68" s="103"/>
      <c r="H68" s="105"/>
      <c r="I68" s="104"/>
    </row>
    <row r="69" spans="1:9">
      <c r="A69" s="48"/>
      <c r="B69" s="48" t="s">
        <v>14</v>
      </c>
      <c r="C69" s="72">
        <v>-12229</v>
      </c>
      <c r="G69" s="103"/>
      <c r="H69" s="104"/>
      <c r="I69" s="105"/>
    </row>
    <row r="70" spans="1:9">
      <c r="A70" s="48"/>
      <c r="B70" s="48" t="s">
        <v>15</v>
      </c>
      <c r="C70" s="72">
        <v>654937</v>
      </c>
      <c r="G70" s="103"/>
      <c r="H70" s="104"/>
      <c r="I70" s="105"/>
    </row>
    <row r="71" spans="1:9">
      <c r="A71" s="48"/>
      <c r="B71" s="48" t="s">
        <v>200</v>
      </c>
      <c r="C71" s="72">
        <v>126180</v>
      </c>
      <c r="G71" s="103"/>
      <c r="H71" s="105"/>
      <c r="I71" s="104"/>
    </row>
    <row r="72" spans="1:9">
      <c r="A72" s="48"/>
      <c r="B72" s="48" t="s">
        <v>471</v>
      </c>
      <c r="C72" s="72">
        <v>-74730</v>
      </c>
      <c r="G72" s="103"/>
      <c r="H72" s="104"/>
      <c r="I72" s="105"/>
    </row>
    <row r="73" spans="1:9">
      <c r="A73" s="48"/>
      <c r="B73" s="48" t="s">
        <v>16</v>
      </c>
      <c r="C73" s="72">
        <v>929929</v>
      </c>
      <c r="G73" s="103"/>
      <c r="H73" s="104"/>
      <c r="I73" s="105"/>
    </row>
    <row r="74" spans="1:9">
      <c r="A74" s="48"/>
      <c r="B74" s="48" t="s">
        <v>411</v>
      </c>
      <c r="C74" s="72">
        <v>1250443</v>
      </c>
      <c r="G74" s="103"/>
      <c r="H74" s="104"/>
      <c r="I74" s="105"/>
    </row>
    <row r="75" spans="1:9">
      <c r="A75" s="48"/>
      <c r="B75" s="48" t="s">
        <v>472</v>
      </c>
      <c r="C75" s="72">
        <v>67000</v>
      </c>
    </row>
    <row r="76" spans="1:9">
      <c r="A76" s="48"/>
      <c r="B76" s="48"/>
      <c r="C76" s="48"/>
    </row>
    <row r="77" spans="1:9">
      <c r="A77" s="48"/>
      <c r="B77" s="53" t="s">
        <v>19</v>
      </c>
      <c r="C77" s="64">
        <f>SUM(C44:C76)</f>
        <v>46016917</v>
      </c>
    </row>
    <row r="78" spans="1:9">
      <c r="A78" s="48"/>
      <c r="B78" s="48"/>
      <c r="C78" s="48"/>
    </row>
    <row r="79" spans="1:9">
      <c r="A79" s="48"/>
      <c r="B79" s="48"/>
      <c r="C79" s="48"/>
    </row>
    <row r="80" spans="1:9">
      <c r="A80" s="48"/>
      <c r="B80" s="48"/>
      <c r="C80" s="55"/>
      <c r="E80" s="3"/>
    </row>
    <row r="81" spans="1:3">
      <c r="A81" s="48"/>
      <c r="B81" s="48"/>
      <c r="C81" s="48"/>
    </row>
    <row r="82" spans="1:3">
      <c r="A82" s="48"/>
      <c r="B82" s="48"/>
      <c r="C82" s="48"/>
    </row>
    <row r="83" spans="1:3">
      <c r="A83" s="48"/>
      <c r="B83" s="48"/>
      <c r="C83" s="48"/>
    </row>
    <row r="84" spans="1:3">
      <c r="A84" s="48"/>
      <c r="B84" s="48"/>
      <c r="C84" s="48"/>
    </row>
    <row r="85" spans="1:3">
      <c r="A85" s="48"/>
      <c r="B85" s="48"/>
      <c r="C85" s="48"/>
    </row>
    <row r="86" spans="1:3">
      <c r="A86" s="48"/>
      <c r="B86" s="48"/>
      <c r="C86" s="48"/>
    </row>
    <row r="87" spans="1:3">
      <c r="A87" s="48"/>
      <c r="B87" s="48"/>
      <c r="C87" s="48"/>
    </row>
    <row r="88" spans="1:3">
      <c r="A88" s="48"/>
      <c r="B88" s="48"/>
      <c r="C88" s="48"/>
    </row>
    <row r="89" spans="1:3">
      <c r="A89" s="48"/>
      <c r="B89" s="48"/>
      <c r="C89" s="48"/>
    </row>
    <row r="90" spans="1:3">
      <c r="A90" s="48"/>
      <c r="B90" s="48"/>
      <c r="C90" s="48"/>
    </row>
    <row r="91" spans="1:3">
      <c r="A91" s="48"/>
      <c r="B91" s="48"/>
      <c r="C91" s="48"/>
    </row>
    <row r="92" spans="1:3">
      <c r="A92" s="48"/>
      <c r="B92" s="48"/>
      <c r="C92" s="48"/>
    </row>
    <row r="93" spans="1:3">
      <c r="A93" s="48"/>
      <c r="B93" s="48"/>
      <c r="C93" s="48"/>
    </row>
    <row r="94" spans="1:3">
      <c r="A94" s="48"/>
      <c r="B94" s="48"/>
      <c r="C94" s="48"/>
    </row>
    <row r="95" spans="1:3">
      <c r="A95" s="48"/>
      <c r="B95" s="48"/>
      <c r="C95" s="48"/>
    </row>
    <row r="96" spans="1:3">
      <c r="A96" s="48"/>
      <c r="B96" s="48"/>
      <c r="C96" s="48"/>
    </row>
    <row r="97" spans="1:3">
      <c r="A97" s="48"/>
      <c r="B97" s="48"/>
      <c r="C97" s="48"/>
    </row>
    <row r="98" spans="1:3">
      <c r="A98" s="48"/>
      <c r="B98" s="48"/>
      <c r="C98" s="48"/>
    </row>
    <row r="99" spans="1:3">
      <c r="A99" s="48"/>
      <c r="B99" s="48"/>
      <c r="C99" s="48"/>
    </row>
    <row r="100" spans="1:3">
      <c r="A100" s="48"/>
      <c r="B100" s="48"/>
      <c r="C100" s="48"/>
    </row>
    <row r="101" spans="1:3">
      <c r="A101" s="48"/>
      <c r="B101" s="48"/>
      <c r="C101" s="48"/>
    </row>
    <row r="102" spans="1:3">
      <c r="A102" s="48"/>
      <c r="B102" s="48"/>
      <c r="C102" s="48"/>
    </row>
    <row r="103" spans="1:3">
      <c r="A103" s="48"/>
      <c r="B103" s="48"/>
      <c r="C103" s="48"/>
    </row>
    <row r="104" spans="1:3">
      <c r="A104" s="48"/>
      <c r="B104" s="48"/>
      <c r="C104" s="48"/>
    </row>
    <row r="105" spans="1:3">
      <c r="A105" s="48"/>
      <c r="B105" s="16" t="s">
        <v>277</v>
      </c>
      <c r="C105" s="16"/>
    </row>
    <row r="106" spans="1:3">
      <c r="A106" s="48"/>
      <c r="B106" s="16"/>
      <c r="C106" s="16"/>
    </row>
    <row r="107" spans="1:3">
      <c r="A107" s="48"/>
      <c r="B107" s="16" t="s">
        <v>466</v>
      </c>
      <c r="C107" s="48"/>
    </row>
    <row r="108" spans="1:3">
      <c r="A108" s="48"/>
      <c r="B108" s="49"/>
      <c r="C108" s="48"/>
    </row>
    <row r="109" spans="1:3">
      <c r="A109" s="48"/>
      <c r="B109" s="16" t="s">
        <v>22</v>
      </c>
      <c r="C109" s="47" t="s">
        <v>315</v>
      </c>
    </row>
    <row r="110" spans="1:3">
      <c r="A110" s="48"/>
      <c r="B110" s="49"/>
      <c r="C110" s="47" t="s">
        <v>265</v>
      </c>
    </row>
    <row r="111" spans="1:3">
      <c r="A111" s="48"/>
      <c r="B111" s="49"/>
      <c r="C111" s="47"/>
    </row>
    <row r="112" spans="1:3">
      <c r="A112" s="48"/>
      <c r="B112" s="48" t="s">
        <v>474</v>
      </c>
      <c r="C112" s="65">
        <v>82981</v>
      </c>
    </row>
    <row r="113" spans="1:3">
      <c r="A113" s="48"/>
      <c r="B113" s="48" t="s">
        <v>214</v>
      </c>
      <c r="C113" s="65">
        <v>72688</v>
      </c>
    </row>
    <row r="114" spans="1:3">
      <c r="A114" s="48"/>
      <c r="B114" s="48" t="s">
        <v>215</v>
      </c>
      <c r="C114" s="72">
        <v>4000</v>
      </c>
    </row>
    <row r="115" spans="1:3">
      <c r="A115" s="48"/>
      <c r="B115" s="48" t="s">
        <v>216</v>
      </c>
      <c r="C115" s="72">
        <v>-60000</v>
      </c>
    </row>
    <row r="116" spans="1:3">
      <c r="A116" s="48"/>
      <c r="B116" s="48" t="s">
        <v>271</v>
      </c>
      <c r="C116" s="65">
        <v>-56820</v>
      </c>
    </row>
    <row r="117" spans="1:3">
      <c r="A117" s="48"/>
      <c r="B117" s="107" t="s">
        <v>475</v>
      </c>
      <c r="C117" s="106">
        <v>2150</v>
      </c>
    </row>
    <row r="118" spans="1:3">
      <c r="A118" s="48"/>
      <c r="B118" s="107" t="s">
        <v>476</v>
      </c>
      <c r="C118" s="106">
        <v>192073533</v>
      </c>
    </row>
    <row r="119" spans="1:3">
      <c r="A119" s="48"/>
      <c r="B119" s="58" t="s">
        <v>272</v>
      </c>
      <c r="C119" s="72">
        <v>5450</v>
      </c>
    </row>
    <row r="120" spans="1:3">
      <c r="A120" s="48"/>
      <c r="B120" s="58" t="s">
        <v>204</v>
      </c>
      <c r="C120" s="72">
        <v>1587925</v>
      </c>
    </row>
    <row r="121" spans="1:3">
      <c r="A121" s="48"/>
      <c r="B121" s="58" t="s">
        <v>477</v>
      </c>
      <c r="C121" s="65">
        <v>34195</v>
      </c>
    </row>
    <row r="122" spans="1:3">
      <c r="A122" s="48"/>
      <c r="B122" s="58" t="s">
        <v>273</v>
      </c>
      <c r="C122" s="65">
        <v>612028</v>
      </c>
    </row>
    <row r="123" spans="1:3">
      <c r="A123" s="48"/>
      <c r="B123" s="58" t="s">
        <v>478</v>
      </c>
      <c r="C123" s="72">
        <v>4775</v>
      </c>
    </row>
    <row r="124" spans="1:3">
      <c r="A124" s="48"/>
      <c r="B124" s="58" t="s">
        <v>217</v>
      </c>
      <c r="C124" s="65">
        <v>370133</v>
      </c>
    </row>
    <row r="125" spans="1:3">
      <c r="A125" s="48"/>
      <c r="B125" s="58" t="s">
        <v>479</v>
      </c>
      <c r="C125" s="72">
        <v>241114</v>
      </c>
    </row>
    <row r="126" spans="1:3">
      <c r="A126" s="48"/>
      <c r="B126" s="58" t="s">
        <v>480</v>
      </c>
      <c r="C126" s="65">
        <v>41747</v>
      </c>
    </row>
    <row r="127" spans="1:3">
      <c r="A127" s="48"/>
      <c r="B127" s="58" t="s">
        <v>218</v>
      </c>
      <c r="C127" s="65">
        <v>811</v>
      </c>
    </row>
    <row r="128" spans="1:3">
      <c r="A128" s="48"/>
      <c r="B128" s="58" t="s">
        <v>481</v>
      </c>
      <c r="C128" s="65">
        <v>1360313</v>
      </c>
    </row>
    <row r="129" spans="1:3">
      <c r="A129" s="48"/>
      <c r="B129" s="58" t="s">
        <v>482</v>
      </c>
      <c r="C129" s="65">
        <v>847329</v>
      </c>
    </row>
    <row r="130" spans="1:3">
      <c r="A130" s="48"/>
      <c r="B130" s="58" t="s">
        <v>483</v>
      </c>
      <c r="C130" s="65">
        <v>477</v>
      </c>
    </row>
    <row r="131" spans="1:3">
      <c r="A131" s="48"/>
      <c r="B131" s="58" t="s">
        <v>484</v>
      </c>
      <c r="C131" s="72">
        <v>7405945</v>
      </c>
    </row>
    <row r="132" spans="1:3">
      <c r="A132" s="48"/>
      <c r="B132" s="58" t="s">
        <v>485</v>
      </c>
      <c r="C132" s="65">
        <v>14180</v>
      </c>
    </row>
    <row r="133" spans="1:3">
      <c r="A133" s="48"/>
      <c r="B133" s="48"/>
      <c r="C133" s="51"/>
    </row>
    <row r="134" spans="1:3">
      <c r="A134" s="48"/>
      <c r="B134" s="53" t="s">
        <v>19</v>
      </c>
      <c r="C134" s="64">
        <f>SUM(C112:C133)</f>
        <v>204644954</v>
      </c>
    </row>
    <row r="135" spans="1:3">
      <c r="A135" s="48"/>
      <c r="B135" s="48"/>
      <c r="C135" s="48"/>
    </row>
    <row r="136" spans="1:3">
      <c r="A136" s="48"/>
      <c r="B136" s="48"/>
      <c r="C136" s="48"/>
    </row>
    <row r="137" spans="1:3">
      <c r="A137" s="48"/>
      <c r="B137" s="48"/>
      <c r="C137" s="48"/>
    </row>
    <row r="138" spans="1:3">
      <c r="A138" s="48"/>
      <c r="B138" s="48"/>
      <c r="C138" s="48"/>
    </row>
    <row r="139" spans="1:3">
      <c r="A139" s="48"/>
      <c r="B139" s="16" t="s">
        <v>496</v>
      </c>
      <c r="C139" s="48"/>
    </row>
    <row r="140" spans="1:3">
      <c r="A140" s="48"/>
      <c r="B140" s="49"/>
      <c r="C140" s="48"/>
    </row>
    <row r="141" spans="1:3">
      <c r="A141" s="48"/>
      <c r="B141" s="16" t="s">
        <v>22</v>
      </c>
      <c r="C141" s="47" t="s">
        <v>315</v>
      </c>
    </row>
    <row r="142" spans="1:3">
      <c r="A142" s="48"/>
      <c r="B142" s="49"/>
      <c r="C142" s="47" t="s">
        <v>265</v>
      </c>
    </row>
    <row r="143" spans="1:3">
      <c r="A143" s="48"/>
      <c r="B143" s="48"/>
      <c r="C143" s="48"/>
    </row>
    <row r="144" spans="1:3">
      <c r="A144" s="48"/>
      <c r="B144" s="48" t="s">
        <v>281</v>
      </c>
      <c r="C144" s="65">
        <v>114363</v>
      </c>
    </row>
    <row r="145" spans="1:5">
      <c r="A145" s="48"/>
      <c r="B145" s="48" t="s">
        <v>497</v>
      </c>
      <c r="C145" s="65">
        <v>4309</v>
      </c>
    </row>
    <row r="146" spans="1:5">
      <c r="A146" s="48"/>
      <c r="B146" s="48" t="s">
        <v>498</v>
      </c>
      <c r="C146" s="65">
        <v>11052</v>
      </c>
      <c r="E146" s="65"/>
    </row>
    <row r="147" spans="1:5">
      <c r="A147" s="48"/>
      <c r="B147" s="48" t="s">
        <v>499</v>
      </c>
      <c r="C147" s="65">
        <v>348334</v>
      </c>
      <c r="E147" s="65"/>
    </row>
    <row r="148" spans="1:5">
      <c r="A148" s="48"/>
      <c r="B148" s="48" t="s">
        <v>500</v>
      </c>
      <c r="C148" s="65">
        <v>11052</v>
      </c>
    </row>
    <row r="149" spans="1:5">
      <c r="A149" s="48"/>
      <c r="B149" s="48" t="s">
        <v>578</v>
      </c>
      <c r="C149" s="65">
        <v>203459</v>
      </c>
    </row>
    <row r="150" spans="1:5">
      <c r="A150" s="48"/>
      <c r="B150" s="48" t="s">
        <v>501</v>
      </c>
      <c r="C150" s="65">
        <v>8283</v>
      </c>
      <c r="E150" s="109"/>
    </row>
    <row r="151" spans="1:5">
      <c r="A151" s="48"/>
      <c r="B151" s="48" t="s">
        <v>282</v>
      </c>
      <c r="C151" s="65">
        <v>1658442</v>
      </c>
    </row>
    <row r="152" spans="1:5">
      <c r="A152" s="48"/>
      <c r="B152" s="48" t="s">
        <v>283</v>
      </c>
      <c r="C152" s="65">
        <v>342322</v>
      </c>
    </row>
    <row r="153" spans="1:5">
      <c r="A153" s="48"/>
      <c r="B153" s="48" t="s">
        <v>502</v>
      </c>
      <c r="C153" s="65">
        <v>23895</v>
      </c>
    </row>
    <row r="154" spans="1:5">
      <c r="A154" s="48"/>
      <c r="B154" s="48" t="s">
        <v>503</v>
      </c>
      <c r="C154" s="65">
        <v>390732</v>
      </c>
    </row>
    <row r="155" spans="1:5">
      <c r="A155" s="48"/>
      <c r="B155" s="48" t="s">
        <v>579</v>
      </c>
      <c r="C155" s="65">
        <v>-23127056.789999999</v>
      </c>
    </row>
    <row r="156" spans="1:5">
      <c r="A156" s="48"/>
      <c r="B156" s="48" t="s">
        <v>580</v>
      </c>
      <c r="C156" s="65">
        <v>-2310</v>
      </c>
    </row>
    <row r="157" spans="1:5">
      <c r="A157" s="48"/>
      <c r="B157" s="48"/>
      <c r="C157" s="53"/>
    </row>
    <row r="158" spans="1:5">
      <c r="A158" s="48"/>
      <c r="B158" s="53" t="s">
        <v>19</v>
      </c>
      <c r="C158" s="64">
        <f>SUM(C144:C157)</f>
        <v>-20013123.789999999</v>
      </c>
    </row>
    <row r="159" spans="1:5">
      <c r="A159" s="48"/>
      <c r="B159" s="48"/>
      <c r="C159" s="48"/>
    </row>
    <row r="160" spans="1:5">
      <c r="A160" s="48"/>
      <c r="B160" s="48"/>
      <c r="C160" s="48"/>
    </row>
    <row r="161" spans="1:3">
      <c r="A161" s="48"/>
      <c r="B161" s="48"/>
      <c r="C161" s="48"/>
    </row>
    <row r="162" spans="1:3">
      <c r="A162" s="48"/>
      <c r="B162" s="48"/>
      <c r="C162" s="48"/>
    </row>
    <row r="163" spans="1:3">
      <c r="A163" s="48"/>
      <c r="B163" s="48"/>
      <c r="C163" s="48"/>
    </row>
    <row r="164" spans="1:3">
      <c r="A164" s="48"/>
      <c r="B164" s="48"/>
      <c r="C164" s="48"/>
    </row>
    <row r="165" spans="1:3">
      <c r="A165" s="48"/>
      <c r="B165" s="48"/>
      <c r="C165" s="48"/>
    </row>
    <row r="166" spans="1:3">
      <c r="A166" s="48"/>
      <c r="B166" s="48"/>
      <c r="C166" s="48"/>
    </row>
    <row r="167" spans="1:3">
      <c r="A167" s="48"/>
      <c r="B167" s="48"/>
      <c r="C167" s="48"/>
    </row>
    <row r="168" spans="1:3">
      <c r="A168" s="48"/>
      <c r="B168" s="48"/>
      <c r="C168" s="48"/>
    </row>
    <row r="169" spans="1:3">
      <c r="A169" s="48"/>
      <c r="B169" s="48"/>
      <c r="C169" s="48"/>
    </row>
    <row r="170" spans="1:3">
      <c r="A170" s="48"/>
      <c r="B170" s="48"/>
      <c r="C170" s="48"/>
    </row>
    <row r="171" spans="1:3">
      <c r="A171" s="48"/>
      <c r="B171" s="48"/>
      <c r="C171" s="48"/>
    </row>
    <row r="172" spans="1:3">
      <c r="A172" s="48"/>
      <c r="B172" s="48"/>
      <c r="C172" s="48"/>
    </row>
    <row r="173" spans="1:3">
      <c r="A173" s="48"/>
      <c r="B173" s="16" t="s">
        <v>564</v>
      </c>
      <c r="C173" s="48"/>
    </row>
    <row r="174" spans="1:3">
      <c r="A174" s="48"/>
      <c r="B174" s="49"/>
      <c r="C174" s="48"/>
    </row>
    <row r="175" spans="1:3">
      <c r="A175" s="48"/>
      <c r="B175" s="16" t="s">
        <v>22</v>
      </c>
      <c r="C175" s="47" t="s">
        <v>315</v>
      </c>
    </row>
    <row r="176" spans="1:3">
      <c r="A176" s="48"/>
      <c r="B176" s="49"/>
      <c r="C176" s="47" t="s">
        <v>265</v>
      </c>
    </row>
    <row r="177" spans="1:3">
      <c r="A177" s="48"/>
      <c r="C177" s="48"/>
    </row>
    <row r="178" spans="1:3">
      <c r="A178" s="48"/>
      <c r="B178" s="48" t="s">
        <v>565</v>
      </c>
      <c r="C178" s="65">
        <v>419854</v>
      </c>
    </row>
    <row r="179" spans="1:3">
      <c r="A179" s="48"/>
      <c r="B179" s="48" t="s">
        <v>566</v>
      </c>
      <c r="C179" s="65">
        <v>66895</v>
      </c>
    </row>
    <row r="180" spans="1:3">
      <c r="A180" s="48"/>
      <c r="B180" s="48" t="s">
        <v>567</v>
      </c>
      <c r="C180" s="65">
        <v>463197</v>
      </c>
    </row>
    <row r="181" spans="1:3">
      <c r="A181" s="48"/>
      <c r="B181" s="48"/>
      <c r="C181" s="73"/>
    </row>
    <row r="182" spans="1:3">
      <c r="A182" s="48"/>
      <c r="B182" s="53" t="s">
        <v>19</v>
      </c>
      <c r="C182" s="66">
        <f>SUM(C178:C181)</f>
        <v>949946</v>
      </c>
    </row>
    <row r="183" spans="1:3">
      <c r="A183" s="48"/>
      <c r="B183" s="48"/>
      <c r="C183" s="65"/>
    </row>
    <row r="184" spans="1:3">
      <c r="A184" s="48"/>
      <c r="B184" s="16" t="s">
        <v>568</v>
      </c>
      <c r="C184" s="65"/>
    </row>
    <row r="185" spans="1:3">
      <c r="A185" s="48"/>
      <c r="B185" s="49"/>
      <c r="C185" s="65"/>
    </row>
    <row r="186" spans="1:3">
      <c r="A186" s="48"/>
      <c r="B186" s="16" t="s">
        <v>22</v>
      </c>
      <c r="C186" s="110" t="s">
        <v>315</v>
      </c>
    </row>
    <row r="187" spans="1:3">
      <c r="A187" s="48"/>
      <c r="B187" s="49"/>
      <c r="C187" s="110" t="s">
        <v>265</v>
      </c>
    </row>
    <row r="188" spans="1:3">
      <c r="A188" s="48"/>
      <c r="C188" s="65"/>
    </row>
    <row r="189" spans="1:3">
      <c r="A189" s="48"/>
      <c r="B189" s="48" t="s">
        <v>569</v>
      </c>
      <c r="C189" s="65">
        <v>25179</v>
      </c>
    </row>
    <row r="190" spans="1:3">
      <c r="A190" s="48"/>
      <c r="B190" s="48" t="s">
        <v>572</v>
      </c>
      <c r="C190" s="65">
        <v>899816</v>
      </c>
    </row>
    <row r="191" spans="1:3">
      <c r="A191" s="48"/>
      <c r="B191" s="48" t="s">
        <v>573</v>
      </c>
      <c r="C191" s="65">
        <v>21091311</v>
      </c>
    </row>
    <row r="192" spans="1:3">
      <c r="A192" s="48"/>
      <c r="B192" s="48" t="s">
        <v>570</v>
      </c>
      <c r="C192" s="65">
        <v>365000</v>
      </c>
    </row>
    <row r="193" spans="1:8">
      <c r="A193" s="48"/>
      <c r="B193" s="48" t="s">
        <v>571</v>
      </c>
      <c r="C193" s="65">
        <v>65628</v>
      </c>
    </row>
    <row r="194" spans="1:8">
      <c r="A194" s="48"/>
      <c r="B194" s="48"/>
      <c r="C194" s="73"/>
    </row>
    <row r="195" spans="1:8">
      <c r="A195" s="48"/>
      <c r="B195" s="53" t="s">
        <v>19</v>
      </c>
      <c r="C195" s="66">
        <f>SUM(C189:C194)</f>
        <v>22446934</v>
      </c>
    </row>
    <row r="196" spans="1:8">
      <c r="A196" s="48"/>
      <c r="B196" s="48"/>
      <c r="C196" s="65"/>
      <c r="F196" s="48"/>
      <c r="G196" s="48"/>
      <c r="H196" s="65"/>
    </row>
    <row r="197" spans="1:8">
      <c r="A197" s="48"/>
      <c r="B197" s="16" t="s">
        <v>574</v>
      </c>
      <c r="C197" s="65"/>
      <c r="F197" s="48"/>
      <c r="G197" s="48"/>
      <c r="H197" s="65"/>
    </row>
    <row r="198" spans="1:8">
      <c r="A198" s="48"/>
      <c r="B198" s="49"/>
      <c r="C198" s="65"/>
      <c r="F198" s="48"/>
      <c r="G198" s="48"/>
      <c r="H198" s="65"/>
    </row>
    <row r="199" spans="1:8">
      <c r="A199" s="48"/>
      <c r="B199" s="16" t="s">
        <v>22</v>
      </c>
      <c r="C199" s="110" t="s">
        <v>315</v>
      </c>
      <c r="F199" s="48"/>
      <c r="G199" s="48"/>
      <c r="H199" s="65"/>
    </row>
    <row r="200" spans="1:8">
      <c r="A200" s="48"/>
      <c r="B200" s="49"/>
      <c r="C200" s="110" t="s">
        <v>265</v>
      </c>
      <c r="F200" s="48"/>
      <c r="G200" s="48"/>
      <c r="H200" s="65"/>
    </row>
    <row r="201" spans="1:8">
      <c r="A201" s="48"/>
      <c r="C201" s="65"/>
      <c r="F201" s="48"/>
      <c r="G201" s="48"/>
      <c r="H201" s="65"/>
    </row>
    <row r="202" spans="1:8">
      <c r="B202" s="48" t="s">
        <v>575</v>
      </c>
      <c r="C202" s="65">
        <v>1477187</v>
      </c>
    </row>
    <row r="203" spans="1:8">
      <c r="B203" s="48" t="s">
        <v>244</v>
      </c>
      <c r="C203" s="65">
        <v>170810</v>
      </c>
    </row>
    <row r="204" spans="1:8">
      <c r="B204" s="48" t="s">
        <v>576</v>
      </c>
      <c r="C204" s="65">
        <v>246664</v>
      </c>
    </row>
    <row r="205" spans="1:8">
      <c r="B205" s="48" t="s">
        <v>524</v>
      </c>
      <c r="C205" s="65">
        <v>250000</v>
      </c>
    </row>
    <row r="206" spans="1:8">
      <c r="B206" s="48" t="s">
        <v>525</v>
      </c>
      <c r="C206" s="65">
        <v>1853873</v>
      </c>
    </row>
    <row r="207" spans="1:8">
      <c r="B207" s="48" t="s">
        <v>526</v>
      </c>
      <c r="C207" s="65">
        <v>8140</v>
      </c>
    </row>
    <row r="208" spans="1:8">
      <c r="B208" s="48" t="s">
        <v>527</v>
      </c>
      <c r="C208" s="65">
        <v>2682151</v>
      </c>
    </row>
    <row r="209" spans="2:3">
      <c r="B209" s="48" t="s">
        <v>528</v>
      </c>
      <c r="C209" s="65">
        <v>12900</v>
      </c>
    </row>
    <row r="210" spans="2:3">
      <c r="B210" s="48" t="s">
        <v>529</v>
      </c>
      <c r="C210" s="65">
        <v>17987714</v>
      </c>
    </row>
    <row r="211" spans="2:3">
      <c r="B211" s="48"/>
      <c r="C211" s="73"/>
    </row>
    <row r="212" spans="2:3">
      <c r="B212" s="53" t="s">
        <v>19</v>
      </c>
      <c r="C212" s="66">
        <f>SUM(C202:C211)</f>
        <v>24689439</v>
      </c>
    </row>
    <row r="213" spans="2:3">
      <c r="C213" s="106"/>
    </row>
    <row r="214" spans="2:3">
      <c r="C214" s="106"/>
    </row>
    <row r="215" spans="2:3">
      <c r="B215" s="150" t="s">
        <v>577</v>
      </c>
      <c r="C215" s="66">
        <f>C212+C195+C182</f>
        <v>48086319</v>
      </c>
    </row>
  </sheetData>
  <pageMargins left="1.7" right="1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BS</vt:lpstr>
      <vt:lpstr>P&amp;R</vt:lpstr>
      <vt:lpstr>I &amp; E</vt:lpstr>
      <vt:lpstr>Schedule 1</vt:lpstr>
      <vt:lpstr>Schedule 2</vt:lpstr>
      <vt:lpstr>Schedule 3-5-7-8</vt:lpstr>
      <vt:lpstr>Fixed Assets -5</vt:lpstr>
      <vt:lpstr>Schedule 9-19-4</vt:lpstr>
      <vt:lpstr>Sub Schedules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core</cp:lastModifiedBy>
  <cp:lastPrinted>2015-06-18T10:30:42Z</cp:lastPrinted>
  <dcterms:created xsi:type="dcterms:W3CDTF">2014-07-07T04:59:06Z</dcterms:created>
  <dcterms:modified xsi:type="dcterms:W3CDTF">2016-04-22T10:09:11Z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